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vttgroup-my.sharepoint.com/personal/lassi_simila_vtt_fi/Documents/NEGEM/Zenodo upload files/"/>
    </mc:Choice>
  </mc:AlternateContent>
  <xr:revisionPtr revIDLastSave="4" documentId="8_{69DACC78-6FA7-429F-8F1B-5C5E517FAE20}" xr6:coauthVersionLast="47" xr6:coauthVersionMax="47" xr10:uidLastSave="{5E2ECDFE-3A2E-4581-849A-D4E8CCAC023B}"/>
  <bookViews>
    <workbookView xWindow="1365" yWindow="1815" windowWidth="26475" windowHeight="12735" tabRatio="898" xr2:uid="{00000000-000D-0000-FFFF-FFFF00000000}"/>
  </bookViews>
  <sheets>
    <sheet name="Cover Sheet" sheetId="1" r:id="rId1"/>
    <sheet name="Table of Contents" sheetId="27" r:id="rId2"/>
    <sheet name="Regional maps and boundaries" sheetId="2" r:id="rId3"/>
    <sheet name="Ecological zone+protected areas" sheetId="8" r:id="rId4"/>
    <sheet name="Climatologies - Earth's surface" sheetId="7" r:id="rId5"/>
    <sheet name="Climate-related data" sheetId="17" r:id="rId6"/>
    <sheet name="Global land cover data" sheetId="4" r:id="rId7"/>
    <sheet name="Land availability" sheetId="19" r:id="rId8"/>
    <sheet name="Crop irrigation requirements" sheetId="14" r:id="rId9"/>
    <sheet name="Regional biomass availability" sheetId="13" r:id="rId10"/>
    <sheet name="Forest characteristics" sheetId="21" r:id="rId11"/>
    <sheet name="Global livestock activity" sheetId="15" r:id="rId12"/>
    <sheet name="Risk data" sheetId="20" r:id="rId13"/>
    <sheet name="Soil-databases" sheetId="11" r:id="rId14"/>
    <sheet name="Global lithological map" sheetId="16" r:id="rId15"/>
    <sheet name="Geological storage capacity" sheetId="18" r:id="rId16"/>
    <sheet name="Industry point-source emissions" sheetId="12" r:id="rId17"/>
    <sheet name="Fuel efficiency + carbon" sheetId="24" r:id="rId18"/>
    <sheet name="Cost breakdown" sheetId="26" r:id="rId19"/>
    <sheet name="Appendix_EU_REF2020" sheetId="28" r:id="rId20"/>
    <sheet name="Appendix_FOREST_2020" sheetId="29" r:id="rId21"/>
  </sheets>
  <definedNames>
    <definedName name="btblfn0015">#REF!</definedName>
    <definedName name="btblfn002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4" i="28" l="1"/>
  <c r="Y34" i="28"/>
  <c r="X34" i="28"/>
  <c r="W34" i="28"/>
  <c r="Z33" i="28"/>
  <c r="Y33" i="28"/>
  <c r="X33" i="28"/>
  <c r="W33" i="28"/>
  <c r="Z32" i="28"/>
  <c r="Y32" i="28"/>
  <c r="X32" i="28"/>
  <c r="W32" i="28"/>
  <c r="Z31" i="28"/>
  <c r="Y31" i="28"/>
  <c r="X31" i="28"/>
  <c r="W31" i="28"/>
  <c r="Z30" i="28"/>
  <c r="Y30" i="28"/>
  <c r="X30" i="28"/>
  <c r="W30" i="28"/>
  <c r="Z29" i="28"/>
  <c r="Y29" i="28"/>
  <c r="X29" i="28"/>
  <c r="W29" i="28"/>
  <c r="Z28" i="28"/>
  <c r="Y28" i="28"/>
  <c r="X28" i="28"/>
  <c r="W28" i="28"/>
  <c r="Z27" i="28"/>
  <c r="Y27" i="28"/>
  <c r="X27" i="28"/>
  <c r="W27" i="28"/>
  <c r="Z26" i="28"/>
  <c r="Y26" i="28"/>
  <c r="X26" i="28"/>
  <c r="W26" i="28"/>
  <c r="Z25" i="28"/>
  <c r="Y25" i="28"/>
  <c r="X25" i="28"/>
  <c r="W25" i="28"/>
  <c r="Z24" i="28"/>
  <c r="Y24" i="28"/>
  <c r="X24" i="28"/>
  <c r="W24" i="28"/>
  <c r="Z23" i="28"/>
  <c r="Y23" i="28"/>
  <c r="X23" i="28"/>
  <c r="W23" i="28"/>
  <c r="Z22" i="28"/>
  <c r="Y22" i="28"/>
  <c r="X22" i="28"/>
  <c r="W22" i="28"/>
  <c r="Z21" i="28"/>
  <c r="Y21" i="28"/>
  <c r="X21" i="28"/>
  <c r="W21" i="28"/>
  <c r="Z20" i="28"/>
  <c r="Y20" i="28"/>
  <c r="X20" i="28"/>
  <c r="W20" i="28"/>
  <c r="Z19" i="28"/>
  <c r="Y19" i="28"/>
  <c r="X19" i="28"/>
  <c r="W19" i="28"/>
  <c r="Z18" i="28"/>
  <c r="Y18" i="28"/>
  <c r="X18" i="28"/>
  <c r="W18" i="28"/>
  <c r="Z17" i="28"/>
  <c r="Y17" i="28"/>
  <c r="X17" i="28"/>
  <c r="W17" i="28"/>
  <c r="Z16" i="28"/>
  <c r="Y16" i="28"/>
  <c r="X16" i="28"/>
  <c r="W16" i="28"/>
  <c r="Z15" i="28"/>
  <c r="Y15" i="28"/>
  <c r="X15" i="28"/>
  <c r="W15" i="28"/>
  <c r="Z14" i="28"/>
  <c r="Y14" i="28"/>
  <c r="X14" i="28"/>
  <c r="W14" i="28"/>
  <c r="Z13" i="28"/>
  <c r="Y13" i="28"/>
  <c r="X13" i="28"/>
  <c r="W13" i="28"/>
  <c r="Z12" i="28"/>
  <c r="Y12" i="28"/>
  <c r="X12" i="28"/>
  <c r="W12" i="28"/>
  <c r="Z11" i="28"/>
  <c r="Y11" i="28"/>
  <c r="X11" i="28"/>
  <c r="W11" i="28"/>
  <c r="Z10" i="28"/>
  <c r="Y10" i="28"/>
  <c r="X10" i="28"/>
  <c r="W10" i="28"/>
  <c r="Z9" i="28"/>
  <c r="Y9" i="28"/>
  <c r="X9" i="28"/>
  <c r="W9" i="28"/>
  <c r="D42" i="24" l="1"/>
  <c r="D66" i="24"/>
  <c r="D65" i="24"/>
  <c r="D64" i="24"/>
  <c r="D63" i="24"/>
  <c r="D62" i="24"/>
  <c r="D61" i="24"/>
  <c r="D60" i="24"/>
  <c r="D59" i="24"/>
  <c r="D58" i="24"/>
  <c r="D57" i="24"/>
  <c r="D56" i="24"/>
  <c r="D55" i="24"/>
  <c r="D54" i="24"/>
  <c r="D53" i="24"/>
  <c r="D52" i="24"/>
  <c r="D51" i="24"/>
  <c r="D50" i="24"/>
  <c r="D49" i="24"/>
  <c r="D48" i="24"/>
  <c r="D47" i="24"/>
  <c r="D46" i="24"/>
  <c r="D45" i="24"/>
  <c r="D44" i="24"/>
  <c r="D43" i="24"/>
  <c r="D41" i="24"/>
  <c r="D40" i="24"/>
  <c r="D39" i="24"/>
  <c r="I10" i="26" l="1"/>
  <c r="I32" i="26" l="1"/>
  <c r="I31" i="26"/>
  <c r="I30" i="26"/>
  <c r="I29" i="26"/>
  <c r="I28" i="26"/>
  <c r="I27" i="26"/>
  <c r="I26" i="26"/>
  <c r="I25" i="26"/>
  <c r="I24" i="26"/>
  <c r="I23" i="26"/>
  <c r="I22" i="26"/>
  <c r="I21" i="26"/>
  <c r="I20" i="26"/>
  <c r="I19" i="26"/>
  <c r="I18" i="26"/>
  <c r="I17" i="26"/>
  <c r="I16" i="26"/>
  <c r="I15" i="26"/>
  <c r="I14" i="26"/>
  <c r="I13" i="26"/>
  <c r="I12" i="26"/>
  <c r="I11" i="26"/>
  <c r="I9" i="26"/>
  <c r="I8" i="26"/>
  <c r="I7" i="26"/>
  <c r="I6" i="26"/>
  <c r="I5" i="26"/>
</calcChain>
</file>

<file path=xl/sharedStrings.xml><?xml version="1.0" encoding="utf-8"?>
<sst xmlns="http://schemas.openxmlformats.org/spreadsheetml/2006/main" count="2197" uniqueCount="592">
  <si>
    <t>Deliverable title</t>
  </si>
  <si>
    <t>Actual submission date</t>
  </si>
  <si>
    <t>Deliverable number</t>
  </si>
  <si>
    <t>Prepared by</t>
  </si>
  <si>
    <t>Project name</t>
  </si>
  <si>
    <t>Quantifying and Deploying Responsible Negative Emissions in Climate Resilient Pathways</t>
  </si>
  <si>
    <t>Due date</t>
  </si>
  <si>
    <t>Dissemination level</t>
  </si>
  <si>
    <t>PUBLIC</t>
  </si>
  <si>
    <t>Notes on the datafile contents</t>
  </si>
  <si>
    <t>Notes on references and information updates</t>
  </si>
  <si>
    <t>Disclaimer</t>
  </si>
  <si>
    <t>Acknowledgements</t>
  </si>
  <si>
    <t>This project has received funding from the European Union’s Horizon 2020 research and innovation programme under grant agreement No 869192.</t>
  </si>
  <si>
    <t>Reviewed by</t>
  </si>
  <si>
    <t>This dataset was prepared by the principal authors for use in the NEGEM project and it is intended to be released publicly as an open-access deliverable. In particular, no representation or warranty is given as to the achievement or reasonableness of any estimates, projections or targets and nothing in this dataset should be relied upon as a promise or representation as to the future performance of the investigated systems. The sole responsibility for the content of this database lies with the authors. It does not necessarily reflect the opinion of the European Union. Neither the European Commission nor Innovation and Networks Executive Agency are responsible for any use that may be made of the information contained therein.</t>
  </si>
  <si>
    <t>Call identifier: H2020-LC-CLA-02-2019 - Negative emissions and land-use based mitigation assessment</t>
  </si>
  <si>
    <t>PIK</t>
  </si>
  <si>
    <t>ICL</t>
  </si>
  <si>
    <t>Relevant project partners</t>
  </si>
  <si>
    <t>Potsdam Institute for Climate Impact Research, Germany</t>
  </si>
  <si>
    <t>Imperial College of Science Technology and Medicine, United Kingdom</t>
  </si>
  <si>
    <t>Work Package</t>
  </si>
  <si>
    <t>Task</t>
  </si>
  <si>
    <t>WP4: Costs and risks assessment</t>
  </si>
  <si>
    <t>Horizon 2020, Grant Agreement no. 869192</t>
  </si>
  <si>
    <t>Bio-geophysics database</t>
  </si>
  <si>
    <t>D4.2</t>
  </si>
  <si>
    <t>T4.2 Develop bio-geophysics database</t>
  </si>
  <si>
    <t>31.05.2021</t>
  </si>
  <si>
    <t>Data source and description - Global administrative data and maps</t>
  </si>
  <si>
    <t>Country outline</t>
  </si>
  <si>
    <t>Elevation above sea level (m)</t>
  </si>
  <si>
    <t>Example data attributes</t>
  </si>
  <si>
    <t>Average annual temperature (°C)</t>
  </si>
  <si>
    <t>Total annual precipitation (mm)</t>
  </si>
  <si>
    <t>Nighlight</t>
  </si>
  <si>
    <t>Excel or as delimited text data</t>
  </si>
  <si>
    <t>Data format (available as)</t>
  </si>
  <si>
    <t>Nation-level shapefiles</t>
  </si>
  <si>
    <t>Geo-package format</t>
  </si>
  <si>
    <t>Data source and description - Global Soil Organic Carbon Map</t>
  </si>
  <si>
    <t>The current version is 3.6. It delimits 386,735 administrative areas. The data is freely available for academic use and other non-commercial use. Redistribution, or commercial use is not allowed without prior permission.</t>
  </si>
  <si>
    <t>Food and Agriculture Organization of the United Nations has produced a Global Soil Organic Carbon Map with a wide list of 110 contributing countries. The GSOCmap provides users with information on soil condition, degraded areas, regional SOC sequestration potentials, assistance on restoration targets, etc. However, the actual dataset is very large (~ 600 MB) and cannot be captured directly within this document. GSOCmap data can be freely used under Creative commons CC BY licence on the condition of crediting FAO, ITPS and acknowledging data providers.</t>
  </si>
  <si>
    <t>Data source and description - Land cover classification gridded maps from satellite observations</t>
  </si>
  <si>
    <t xml:space="preserve">The land cover dataset provides global maps that disaggreagates global land surface into 22 classes as per the UN FAO Land Cover Classification System (LCCS). In addition to the land cover (LC) maps, additional measures have been incorporated to document the reliability of the classification. These maps are consistent with the global annual land cover maps produced by the European Space Agency (ESA) Climate Change Initiative (CCI) over 1990s - 2015. The dataset is annually updated and reports data at a horizontal resolution of 300 m, making the file sizes very large and the granularity of the data too detailed for its direct inclusion in this document. </t>
  </si>
  <si>
    <t>Example data classes</t>
  </si>
  <si>
    <t>Cropland rainfed, Cropland irrigated or post-flooding, Mosaic cropland</t>
  </si>
  <si>
    <t>Grassland, Shrubland, Lichens and mosses, Sparse vegetation, Water bodies</t>
  </si>
  <si>
    <t>Permanent snow and ice, Urban areas, Bare areas, Mosaic tree and shrub</t>
  </si>
  <si>
    <t>Data source and description - Protected areas</t>
  </si>
  <si>
    <t>Data source and description - World soil and terrain database</t>
  </si>
  <si>
    <t>https://data.apps.fao.org/map/catalog/srv/eng/catalog.search#/search?resultType=details&amp;sortBy=relevance&amp;any=HWSD&amp;fast=index&amp;_content_type=json&amp;from=1&amp;to=50</t>
  </si>
  <si>
    <t>https://www.protectedplanet.net/en/thematic-areas/wdpa?tab=WDPA</t>
  </si>
  <si>
    <t>https://cds.climate.copernicus.eu/cdsapp#!/dataset/satellite-land-cover?tab=overview</t>
  </si>
  <si>
    <t>https://www.protectedplanet.net/en/thematic-areas/oecms?tab=OECMs</t>
  </si>
  <si>
    <t>https://gadm.org/data.html</t>
  </si>
  <si>
    <t xml:space="preserve">https://doi.org/10.3334/ORNLDAAC/1247 </t>
  </si>
  <si>
    <t>Data source and description - Climatology data</t>
  </si>
  <si>
    <t>https://chelsa-climate.org/wp-admin/download-page/CHELSA_tech_specification_V2.pdf</t>
  </si>
  <si>
    <t>https://chelsa-climate.org/downloads/</t>
  </si>
  <si>
    <t>Data source and description - Global ecological zones</t>
  </si>
  <si>
    <t>https://data.apps.fao.org/map/catalog/srv/eng/catalog.search#/metadata/baa463d0-88fd-11da-a88f-000d939bc5d8</t>
  </si>
  <si>
    <t>Data source and description - European Soil Data Centre</t>
  </si>
  <si>
    <t>https://esdac.jrc.ec.europa.eu/resource-type/datasets</t>
  </si>
  <si>
    <t>The European Soil Data Centre (ESDAC) contains currently many soil data and information; most of the offered data are at European scale, while, when possible, links to national or global datasets are provided. 
Datasets are organized in some broad categories.
A first category contains the European Soil Database (ESDB), datasets that have been derived with the help of the ESDB and general European datasets that contain soil properties.
A second category offers data that are related to soil threats (erosion, soil organic carbon, landslides, compaction, salinization, soil biodiversity, contaminated sites, soil sealing, etc.)
A third category offers soil point data (LUCAS, SPADE, etc)
A fourth category contains data that stem from projects.
A range of databases are available covering a wide range of attributes: land degrdation in arable land, mercury content in EU topsoil, carbon mitigation potential and radiative agricultural land management, phosphorus losses due to soil erosion, erosion rates due to water, organic matter content, etc. These databases are useful for the characterisation of soil carbon sequestration potential, to define the fertiliser requirements for bioenergy crops, etc.</t>
  </si>
  <si>
    <t>Data source and description - Global soil-water balance</t>
  </si>
  <si>
    <t>The Global High-Resolution Soil-Water Balance dataset provides hydrological raster data (ESRI Grid format) describing actual evapotranspiration and soil water deficit with the resolution of 30 arc seconds (~920 m at the equator). This Soil-Water Balance utilizes the WorldClim and Global-PET database as primary input. The modelled results highlight the climatic influence on hydrological dimensions regulating vegetation suitability.
This dataset is based on modelling and analyses by Antonio Trabucco (Forest Ecology and Management Research Group, K.U. Leuven), with the support of the International Water Management Institute (IWMI)and the International Centre for Integrated Mountain Development (ICIMOD), and are provided online by the CGIAR-CSI Consortium for Spatial Information with the support of the International Centre for Tropical Agriculture (CIAT).</t>
  </si>
  <si>
    <t>https://cgiarcsi.community/data/global-high-resolution-soil-water-balance/</t>
  </si>
  <si>
    <t>Data source and description - Industrial point source emission data</t>
  </si>
  <si>
    <t>https://www.eea.europa.eu/data-and-maps/data/industrial-reporting-under-the-industrial-3</t>
  </si>
  <si>
    <r>
      <t>This database covers data for the largest industrial complexes in Europe. It contains releases and transfers of regulated substances to all media, waste transfers reported under the European Pollutant Release and Transfer Register (E-PRTR) from 2007 to 2019 and as well as more detailed data on energy input and emissions for large combustion plants (reported under IED Art.72) from 2016 to 2019. It contains by EU Member States, Iceland, Liechtenstein, Norway, Serbia, Switzerland and the United Kingdom.
This dataset can be used to identify biogenic sources of CO</t>
    </r>
    <r>
      <rPr>
        <vertAlign val="subscript"/>
        <sz val="10"/>
        <rFont val="Arial"/>
        <family val="2"/>
      </rPr>
      <t>2</t>
    </r>
    <r>
      <rPr>
        <sz val="10"/>
        <rFont val="Arial"/>
        <family val="2"/>
      </rPr>
      <t xml:space="preserve"> emissions for consideration as part of BECCS technology deployment. Existing emission sources such as pulp and paper mills, municipal non-hazardous waste processing plants, biomass co-fired power stations, and wastewater treatment plants produce biogas which can be integrated with CCS for CDR.</t>
    </r>
  </si>
  <si>
    <t>https://www.sciencedirect.com/science/article/abs/pii/S0961953419300303</t>
  </si>
  <si>
    <t>https://agupubs.onlinelibrary.wiley.com/doi/full/10.1029/2007GB002947</t>
  </si>
  <si>
    <t>Data source and description - irrigated crop calendar</t>
  </si>
  <si>
    <t>http://www.fao.org/aquastat/en/databases/crop-calendar/</t>
  </si>
  <si>
    <t>http://www.fao.org/aquastat/en/data-analysis/irrig-water-use</t>
  </si>
  <si>
    <t>The AQUASTAT database reports water statistics at country level with a special emphasis on irrigation and agricultural water. Agriculture, and especially irrigated agriculture, is the sector with by far the largest consumptive water use and water withdrawal. To estimate the pressure of irrigation on the available water resources, an assessment has to be made both of irrigation water requirement and of irrigation water withdrawal.
Irrigation water requirement depends on the crop water requirement and the water naturally available to the crops (effective precipitation, soil moisture, etc.). While part can be estimated based on climatic conditions, part results from physiological processes at plant level for which actual figures are not available. Irrigated crop calendars were derived based on the AQUASAT dataset, which contains data related to the corresponding irrigated crops: areas of harvested irrigated crops, cropping patterns and cropping intensity.</t>
  </si>
  <si>
    <t>http://www.fao.org/aquastat/en/geospatial-information/global-maps-irrigated-areas</t>
  </si>
  <si>
    <t>Data source and description - global livestock activity</t>
  </si>
  <si>
    <t>https://journals.plos.org/plosone/article?id=10.1371/journal.pone.0096084</t>
  </si>
  <si>
    <t>https://livestock.geo-wiki.org/home-2/</t>
  </si>
  <si>
    <t>The Geo-Wiki provides a central repository for livestock data produced in collaboration with the FAO, International Livestock Research Institute (ILRI), and the Université Libre de Bruxelles (ULB-LUBIES). The module contains data on livestock distributions (cattle, chicken, duck, pig, sheep &amp; goat) but the platform aims to develop a comprehensive global livestock information system, and will be complemented by modules on major global benefit and impact linked to the livestock sector in i) poverty and growth, ii) health and nutrition and iii) climate and natural resource management.
This data helps to capture biogenic wastes and manure production, which can subsequently be used as organic matter for bio-gas production as part of the BECCS technology pathways.</t>
  </si>
  <si>
    <t>Data source and description - regional crop residue availability</t>
  </si>
  <si>
    <t>http://www.fao.org/nr/climpag/data_2_en.asp</t>
  </si>
  <si>
    <t>Data source and description - crop water requirements</t>
  </si>
  <si>
    <t>http://www.fao.org/land-water/databases-and-software/cropwat/en/</t>
  </si>
  <si>
    <t>CROPWAT 8.0 for Windows is a computer program for the calculation of crop water requirements and irrigation requirements based on soil, climate and crop data. In addition, the program allows the development of irrigation schedules for different management conditions and the calculation of scheme water supply for varying crop patterns. CROPWAT 8.0 can also be used to evaluate farmers’ irrigation practices and to estimate crop performance under both rainfed and irrigated conditions.
CROPWAT 8.0 for Windows includes a host of features, including:
•	    monthly, decade and daily input of climatic data for calculation of reference evapotranspiration (ETo)
•	    backward compatibility to allow use of data from CLIMWAT database
•	    possibility to estimate climatic data in the absence of measured values
•	    decade and daily calculation of crop water requirements based on updated calculation algorithms including adjustment of crop-coefficient values
•	    calculation of crop water requirements and irrigation scheduling for paddy &amp; upland rice, using a newly developed procedure to calculate water requirements including the land preparation period
•	    interactive user adjustable irrigation schedules
•	    daily soil water balance output tables
•	    easy saving and retrieval of sessions and of user-defined irrigation schedules
•	    graphical presentations of input data, crop water requirements and irrigation schedules</t>
  </si>
  <si>
    <t>Data source and description - Earth stat datasets</t>
  </si>
  <si>
    <t>http://www.earthstat.org/</t>
  </si>
  <si>
    <t xml:space="preserve">EarthStat serves geographic data sets that help solve the grand challenge of feeding a growing global population while reducing agriculture’s impact on the environment. EarthStat is a collaboration between the Global Landscapes Initiative at the University of Minnesota’s Institute on the Environment and the Land Use and Global Environment lab at the University of British Columbia.
The datasets from EarthStat include cropland and pasture area in 2000, harvested area and yield for 175 crops in the year 2000, greenhouse gas emissions from croplands in the year 2000, climate variation effects on crop yields for maize, soybean, rice, and wheat. Other relevant datasets include water depletion, yield gaps, and nutrient application rates and balance for major crops. The data also includes carbon stocks in potential natural vegetation, crop allocation to food, feed, non-food, etc. </t>
  </si>
  <si>
    <t>Data source and description - global crop irrigation</t>
  </si>
  <si>
    <t>https://zenodo.org/record/1209296#.YQLAZ45KhPY</t>
  </si>
  <si>
    <t>http://www.climatologylab.org/terraclimate.html</t>
  </si>
  <si>
    <t>Data source and description - climatic and water balance data</t>
  </si>
  <si>
    <t>Data source and description - global lithological map</t>
  </si>
  <si>
    <t>https://doi.pangaea.de/10.1594/PANGAEA.788537</t>
  </si>
  <si>
    <t>Lithology describes the geochemical, mineralogical, and physical properties of rocks. It plays a key role in many processes at the Earth surface, especially the fluxes of matter to soils, ecosystems, rivers, and oceans. A new high resolution global lithological map (GLiM) was assembled from existing regional geological maps translated into lithological information with the help of regional literature. The GLiM represents the rock types of the Earth surface with 1,235,400 polygons. The lithological classification consists of three levels. The first level contains 16 lithological classes comparable to previously applied definitions in global lithological maps. The GLiM enables regional analysis of Earth surface processes at global scales.
This resource is used to characterise the availability of both carbonate and basalt minerals for enhanced weathering processes. This dataset informs the distribution of rocks, which can subsequently be used in mining and transport-related calculations to evaluate the CDR potential of enhanced weathering.</t>
  </si>
  <si>
    <t>MAL_Area</t>
  </si>
  <si>
    <t>Overall Water Risk (1-5 from AQUEDUCT)</t>
  </si>
  <si>
    <t>Harvester</t>
  </si>
  <si>
    <t>Forwarder</t>
  </si>
  <si>
    <t>Loader</t>
  </si>
  <si>
    <t>Chipper</t>
  </si>
  <si>
    <t>Austria</t>
  </si>
  <si>
    <t>Belgium</t>
  </si>
  <si>
    <t>Bulgaria</t>
  </si>
  <si>
    <t>Croatia</t>
  </si>
  <si>
    <t>Cyprus</t>
  </si>
  <si>
    <t>Czech Republic</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</si>
  <si>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</si>
  <si>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</si>
  <si>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</si>
  <si>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</si>
  <si>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</si>
  <si>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</si>
  <si>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</si>
  <si>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</si>
  <si>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</si>
  <si>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</si>
  <si>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</si>
  <si>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</si>
  <si>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</si>
  <si>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</si>
  <si>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</si>
  <si>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</si>
  <si>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</si>
  <si>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</si>
  <si>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</si>
  <si>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Spain</t>
  </si>
  <si>
    <t>Sweden</t>
  </si>
  <si>
    <t>United Kingdom</t>
  </si>
  <si>
    <t>Boreal mountain systems</t>
  </si>
  <si>
    <t>Boreal coniferous forest</t>
  </si>
  <si>
    <t>Borea toundra woodland</t>
  </si>
  <si>
    <t>Polar</t>
  </si>
  <si>
    <t>Subtropical steppe</t>
  </si>
  <si>
    <t>Subtropical desert</t>
  </si>
  <si>
    <t>Subtropical humid forest</t>
  </si>
  <si>
    <t>Subtropical dry forest</t>
  </si>
  <si>
    <t>Subtropical mountain systems</t>
  </si>
  <si>
    <t>Tropical rainforest</t>
  </si>
  <si>
    <t>Tropical moist deciduous forest</t>
  </si>
  <si>
    <t>Tropical dry forest</t>
  </si>
  <si>
    <t>Tropical shrubland</t>
  </si>
  <si>
    <t>Tropical desert</t>
  </si>
  <si>
    <t>Tropical mountain systems</t>
  </si>
  <si>
    <t>Temperate steppe</t>
  </si>
  <si>
    <t>Temperate desert</t>
  </si>
  <si>
    <t>Temperate continental forest</t>
  </si>
  <si>
    <t>Temperate oceanic forest</t>
  </si>
  <si>
    <t>Temperate mountain systems</t>
  </si>
  <si>
    <t>January</t>
  </si>
  <si>
    <t>February</t>
  </si>
  <si>
    <t>March</t>
  </si>
  <si>
    <t>April</t>
  </si>
  <si>
    <t>May</t>
  </si>
  <si>
    <t>June</t>
  </si>
  <si>
    <t>July</t>
  </si>
  <si>
    <t>August</t>
  </si>
  <si>
    <t>September</t>
  </si>
  <si>
    <t>October</t>
  </si>
  <si>
    <t>November</t>
  </si>
  <si>
    <t>December</t>
  </si>
  <si>
    <t>Hardwoods/Broadleaves</t>
  </si>
  <si>
    <t>Conifers</t>
  </si>
  <si>
    <t>Cropland</t>
  </si>
  <si>
    <t>Grassland</t>
  </si>
  <si>
    <t>Forest</t>
  </si>
  <si>
    <t>Monthly mean relative humidity</t>
  </si>
  <si>
    <t>Monthly average low temperature (°C)</t>
  </si>
  <si>
    <t>Monthly average high temperature (°C)</t>
  </si>
  <si>
    <t>Monthly average sunshine length (hour)</t>
  </si>
  <si>
    <t>Monthly average wind speed at 2m (m/s)</t>
  </si>
  <si>
    <t>Elevation of weather station (m)</t>
  </si>
  <si>
    <t>Country</t>
  </si>
  <si>
    <t>Latitude of weather station (degrees)</t>
  </si>
  <si>
    <t>Total area of the country (ha)</t>
  </si>
  <si>
    <t>Area of Sub-region per type of land (ha)</t>
  </si>
  <si>
    <r>
      <t>Geological storage capacity (Mt CO</t>
    </r>
    <r>
      <rPr>
        <b/>
        <vertAlign val="subscript"/>
        <sz val="10"/>
        <rFont val="Arial"/>
        <family val="2"/>
      </rPr>
      <t>2</t>
    </r>
    <r>
      <rPr>
        <b/>
        <sz val="10"/>
        <rFont val="Arial"/>
        <family val="2"/>
      </rPr>
      <t>)</t>
    </r>
  </si>
  <si>
    <t>Marginal land</t>
  </si>
  <si>
    <t>Global ecological zones - reforestation potential (ha)</t>
  </si>
  <si>
    <t>Global ecological zones - marginal agricultural land (ha)</t>
  </si>
  <si>
    <t>Global ecological zones - marginal agricultural land &amp; reforestation potential (ha)</t>
  </si>
  <si>
    <t>Global ecological zones - reforestation Potential including regions where overall water risk &lt;= 3 (ha)</t>
  </si>
  <si>
    <t>Global ecological zones - marginal agricultural land including regions where overall water risk &lt;= 3 (ha)</t>
  </si>
  <si>
    <t>Marginal agricultural land &amp; reforestation potential including regions where overall water risk &lt;= 3 (ha)</t>
  </si>
  <si>
    <t>Total Forest Area (ha) FAO/FR2015 - 2015</t>
  </si>
  <si>
    <t>Total Planted Forest Area (ha) FAO/FR2015 - 2015</t>
  </si>
  <si>
    <t>Total Forest Area Change Rate (ha) FR2015 - 2015</t>
  </si>
  <si>
    <t>Total Planted Forest Area Change Rate (ha) FAO/FR2015 - 2015</t>
  </si>
  <si>
    <r>
      <t>Total Growing Stock in Forests - 2015 (m</t>
    </r>
    <r>
      <rPr>
        <b/>
        <vertAlign val="superscript"/>
        <sz val="10"/>
        <color theme="1"/>
        <rFont val="Arial"/>
        <family val="2"/>
      </rPr>
      <t>3</t>
    </r>
    <r>
      <rPr>
        <b/>
        <sz val="10"/>
        <color theme="1"/>
        <rFont val="Arial"/>
        <family val="2"/>
      </rPr>
      <t>/ha)</t>
    </r>
  </si>
  <si>
    <t>Mean fire return interval (years)</t>
  </si>
  <si>
    <t>Efficiency of electricity production from natural gas (MJ electricity/MJ primary energy)</t>
  </si>
  <si>
    <t>Electrical grid efficiency (MJ electricity/MJ primary energy)</t>
  </si>
  <si>
    <t>Cost of natural gas ($/MJ)</t>
  </si>
  <si>
    <t>Cost of electricity ($/MJ)</t>
  </si>
  <si>
    <t>Cost of diesel ($/l)</t>
  </si>
  <si>
    <t>Cost of bio-diesel ($/l)</t>
  </si>
  <si>
    <t>Cost of wood chips ($/MJ)</t>
  </si>
  <si>
    <t>Cost of coal ($/kg)</t>
  </si>
  <si>
    <t>Cost of gas oil ($/l)</t>
  </si>
  <si>
    <t>Forest seedling cost ($/seedling)</t>
  </si>
  <si>
    <t>Herbicide Cost ($/kg AI)</t>
  </si>
  <si>
    <t>N Fertilizer Cost ($/kg N)</t>
  </si>
  <si>
    <t>Lime Cost ($/kg lime)</t>
  </si>
  <si>
    <r>
      <t>P</t>
    </r>
    <r>
      <rPr>
        <b/>
        <vertAlign val="subscript"/>
        <sz val="10"/>
        <rFont val="Arial"/>
        <family val="2"/>
      </rPr>
      <t>2</t>
    </r>
    <r>
      <rPr>
        <b/>
        <sz val="10"/>
        <rFont val="Arial"/>
        <family val="2"/>
      </rPr>
      <t>O</t>
    </r>
    <r>
      <rPr>
        <b/>
        <vertAlign val="subscript"/>
        <sz val="10"/>
        <rFont val="Arial"/>
        <family val="2"/>
      </rPr>
      <t>5</t>
    </r>
    <r>
      <rPr>
        <b/>
        <sz val="10"/>
        <rFont val="Arial"/>
        <family val="2"/>
      </rPr>
      <t xml:space="preserve"> Fertilizer Cost ($/kg P</t>
    </r>
    <r>
      <rPr>
        <b/>
        <vertAlign val="subscript"/>
        <sz val="10"/>
        <rFont val="Arial"/>
        <family val="2"/>
      </rPr>
      <t>2</t>
    </r>
    <r>
      <rPr>
        <b/>
        <sz val="10"/>
        <rFont val="Arial"/>
        <family val="2"/>
      </rPr>
      <t>O</t>
    </r>
    <r>
      <rPr>
        <b/>
        <vertAlign val="subscript"/>
        <sz val="10"/>
        <rFont val="Arial"/>
        <family val="2"/>
      </rPr>
      <t>5</t>
    </r>
    <r>
      <rPr>
        <b/>
        <sz val="10"/>
        <rFont val="Arial"/>
        <family val="2"/>
      </rPr>
      <t>)</t>
    </r>
  </si>
  <si>
    <r>
      <t>K</t>
    </r>
    <r>
      <rPr>
        <b/>
        <vertAlign val="subscript"/>
        <sz val="10"/>
        <color theme="1"/>
        <rFont val="Arial"/>
        <family val="2"/>
      </rPr>
      <t>2</t>
    </r>
    <r>
      <rPr>
        <b/>
        <sz val="10"/>
        <color theme="1"/>
        <rFont val="Arial"/>
        <family val="2"/>
      </rPr>
      <t>O Fertilizer Cost ($/kg K</t>
    </r>
    <r>
      <rPr>
        <b/>
        <vertAlign val="subscript"/>
        <sz val="10"/>
        <color theme="1"/>
        <rFont val="Arial"/>
        <family val="2"/>
      </rPr>
      <t>2</t>
    </r>
    <r>
      <rPr>
        <b/>
        <sz val="10"/>
        <color theme="1"/>
        <rFont val="Arial"/>
        <family val="2"/>
      </rPr>
      <t>O)</t>
    </r>
  </si>
  <si>
    <r>
      <t>Cost of Crushed Rock ($ tonne</t>
    </r>
    <r>
      <rPr>
        <b/>
        <vertAlign val="superscript"/>
        <sz val="10"/>
        <color theme="1"/>
        <rFont val="Arial"/>
        <family val="2"/>
      </rPr>
      <t>-1</t>
    </r>
    <r>
      <rPr>
        <b/>
        <sz val="10"/>
        <color theme="1"/>
        <rFont val="Arial"/>
        <family val="2"/>
      </rPr>
      <t>)</t>
    </r>
  </si>
  <si>
    <r>
      <t>Cost of Blasted Rock ($ tonne</t>
    </r>
    <r>
      <rPr>
        <b/>
        <vertAlign val="superscript"/>
        <sz val="10"/>
        <color theme="1"/>
        <rFont val="Arial"/>
        <family val="2"/>
      </rPr>
      <t>-1</t>
    </r>
    <r>
      <rPr>
        <b/>
        <sz val="10"/>
        <color theme="1"/>
        <rFont val="Arial"/>
        <family val="2"/>
      </rPr>
      <t>)</t>
    </r>
  </si>
  <si>
    <t>Levelized Capital cost - Forestry Machinery ($/PMH)</t>
  </si>
  <si>
    <t>Herbicide application</t>
  </si>
  <si>
    <t>Fertilizer application</t>
  </si>
  <si>
    <t>Labour Farming Cost ($/h)</t>
  </si>
  <si>
    <t>Labour Manufacturing Cost ($/h)</t>
  </si>
  <si>
    <t>Labour Forester Cost ($/h)</t>
  </si>
  <si>
    <t>Labour Cost for Landscaping and Groundskeeping Workers ($/h)</t>
  </si>
  <si>
    <t>Labour Cost for Pesticide Handlers, Sprayers, and Applicators, Vegetation ($/h)</t>
  </si>
  <si>
    <t>Labour Cost for First-Line Supervisors of Farming, Fishing, and Forestry Workers ($/h)</t>
  </si>
  <si>
    <t>Labour Cost for Forest and Conservation Workers ($/h)</t>
  </si>
  <si>
    <t>Labour Cost for Logging Equipment Operators ($/h)</t>
  </si>
  <si>
    <t>Labour Cost for Operating Engineers and Other Construction Equipment Operators ($/h)</t>
  </si>
  <si>
    <t>Labour Cost for Fence Erectors ($/h)</t>
  </si>
  <si>
    <t>Site preparation - plow</t>
  </si>
  <si>
    <t>Site preparation - mounding</t>
  </si>
  <si>
    <t>Site preparation - scarification</t>
  </si>
  <si>
    <t>This database is an evolving deliverable and will be updated to account for the inclusion of new geophysical data over the course of the project. Furthermore, newer and updated sources of data are likely to be published from project partners and external stakeholders during the project and will require incorporation to ensure that the database maintains its relevance. This database will be used by stakeholders within WP3, 4, 7 &amp; 8 for modelling and assessment of negative emission technologies, whilst also forming parts of subsequent deliverables.</t>
  </si>
  <si>
    <t>Regional maps and boundaries</t>
  </si>
  <si>
    <t>Ecological zone and protected areas</t>
  </si>
  <si>
    <t>Climatologies for Earth's surface area</t>
  </si>
  <si>
    <t>Climate-related data</t>
  </si>
  <si>
    <t>Global land cover data</t>
  </si>
  <si>
    <t>Land availability</t>
  </si>
  <si>
    <t>Crop irrigation requirements</t>
  </si>
  <si>
    <t>Regional biomass availability</t>
  </si>
  <si>
    <t>Forest characteristics</t>
  </si>
  <si>
    <t>Please choose a data source of interest</t>
  </si>
  <si>
    <t>Fire and water risk data</t>
  </si>
  <si>
    <t>Databases on soil properties</t>
  </si>
  <si>
    <t>Global lithological map</t>
  </si>
  <si>
    <t>Geological storage capacity</t>
  </si>
  <si>
    <t>Industry point-source emissions</t>
  </si>
  <si>
    <t>Fuel efficiency and carbon footprint</t>
  </si>
  <si>
    <t>Global livestock activity</t>
  </si>
  <si>
    <t>Equipment, labour and machinery cost breakdown</t>
  </si>
  <si>
    <t>Data source and description - Observed and simulated atmospheric climate</t>
  </si>
  <si>
    <t>https://www.isimip.org/gettingstarted/input-data-bias-correction/</t>
  </si>
  <si>
    <t xml:space="preserve">Data source and description - Historical and future gridded land use </t>
  </si>
  <si>
    <t>https://gmd.copernicus.org/articles/13/5425/2020/gmd-13-5425-2020-discussion.html</t>
  </si>
  <si>
    <t>https://www.isimip.org/gettingstarted/input-data-bias-correction/details/82/</t>
  </si>
  <si>
    <t>Data source and description - Biodiversity Hotspots</t>
  </si>
  <si>
    <t xml:space="preserve">https://www.conservation.org/priorities/biodiversity-hotspots </t>
  </si>
  <si>
    <t xml:space="preserve">https://databasin.org/datasets/23fb5da1586141109fa6f8d45de0a260/ </t>
  </si>
  <si>
    <t>Data source and description - Intact Forest Landscapes</t>
  </si>
  <si>
    <t xml:space="preserve">An Intact Forest Landscape (IFL) is an unbroken expanse of natural ecosystems within the current forest extent, with no remotely detected signs of human activity, and large enough that all native biodiversity, including viable populations of wide-ranging species, could be maintained.  In the dataset, an IFL is defined as a territory which contains forest and non-forest ecosystems minimally influenced by human activity, with (i) an area of at least 500 km2 (50,000 ha), (ii) a minimum width of 10 km (measured as the diameter of a circle that could be entirely inscribed within the boundaries of the territory), and (iii) a minimum corridor/appendage width of 2 km. 
Data provided by: IFL Mapping Team - an alliance of research and non-governmental ecological organizations
A detailed description of the methods can be found in Potapov et al. (2008, doi: 10.5751/es-02670-130251 ), Hansen et al. (2013, doi: 10.1126/science.1244693), and Potapov et al. (2017, doi: 10.1126/sciadv.1600821).
The shapefile of the most current assessment for the year 2016 may be used as a layer of particularly vulnerable regions that could be reserved for nature conservation in speicific scenarios. </t>
  </si>
  <si>
    <t xml:space="preserve">http://www.intactforests.org/data.ifl.html </t>
  </si>
  <si>
    <t>Data source and description - Biodiversity Intactness Index (BII)</t>
  </si>
  <si>
    <t>https://data.nhm.ac.uk/dataset/global-map-of-the-biodiversity-intactness-index-from-newbold-et-al-2016-science</t>
  </si>
  <si>
    <r>
      <t>The Biodiversity Intactness Index (BII) measures biodiversity intactness of ecological assemblages in terms of the total abundance of originally occurring species, as a percentage of their total abundance in minimally disturbed primary vegetation. It ranges from 100% (abundances across all functional groups at preindustrial levels) to lower values that reflect the extent and degree of human modification of populations of plants and animals. 
The index calculation is based on biodiversity data from the PREDICTS (Projecting Responses of Ecological Diversity In Changing Terrestrial Systems) Project database, hosted at the the Natural History Museum’s Data Portal (doi: 10.5519/0073893). Human pressures are based on land-use data (Hurtt et al., 2011, doi: 10.1007/s10584-011-0153-2) and harmonized to describe the proportion of each 0.5° (approximately 50 km</t>
    </r>
    <r>
      <rPr>
        <vertAlign val="superscript"/>
        <sz val="10"/>
        <color theme="1"/>
        <rFont val="Arial"/>
        <family val="2"/>
      </rPr>
      <t>2</t>
    </r>
    <r>
      <rPr>
        <sz val="10"/>
        <color theme="1"/>
        <rFont val="Arial"/>
        <family val="2"/>
      </rPr>
      <t>) grid cell in each of five land uses (primary vegetation, secondary vegetation, cropland, pasture and urban). In the scenario development,  the BII can be used to spare regions of either very high or very low intactness from further human pressures.  
Data provided by: Natural History Museum Data Portal
A detailed description of the methods can be found in Newbold et al (2016, doi: 10.1126/science.aaf2201)</t>
    </r>
  </si>
  <si>
    <t>Monthly precipitation level (mm/ha)</t>
  </si>
  <si>
    <t xml:space="preserve">Percentage (%) share of each type of ecological zone within the member-state. </t>
  </si>
  <si>
    <r>
      <t>CO</t>
    </r>
    <r>
      <rPr>
        <vertAlign val="subscript"/>
        <sz val="10"/>
        <color theme="1"/>
        <rFont val="Arial"/>
        <family val="2"/>
      </rPr>
      <t>2</t>
    </r>
    <r>
      <rPr>
        <sz val="10"/>
        <color theme="1"/>
        <rFont val="Arial"/>
        <family val="2"/>
      </rPr>
      <t>Stop project and EU Geocapacity estimates</t>
    </r>
  </si>
  <si>
    <t>Griscom, B.W., Adams, J., Ellis, P.W., Houghton, R.A., Lomax, G., Miteva, D.A., Schlesinger, W.H., Shoch, D., Siikamäki, J.V., Smith, P. and Woodbury, P., 2017. Natural climate solutions. Proceedings of the National Academy of Sciences, 114(44), pp.11645-11650.</t>
  </si>
  <si>
    <t>Cai, X., Zhang, X. and Wang, D., 2011. Land availability for biofuel production. Environmental science &amp; technology, 45(1), pp.334-339.</t>
  </si>
  <si>
    <t>Own estimations - (Chiquier et al., manuscript in preparation)</t>
  </si>
  <si>
    <t>http://www.fao.org/faostat/en/#data/GF</t>
  </si>
  <si>
    <r>
      <t>Whittaker, C., Mortimer, N., Murphy, R. and Matthews, R., 2011. Energy and greenhouse gas balance of the use of forest residues for bioenergy production in the UK. </t>
    </r>
    <r>
      <rPr>
        <i/>
        <sz val="10"/>
        <rFont val="Arial"/>
        <family val="2"/>
      </rPr>
      <t>Biomass and Bioenergy</t>
    </r>
    <r>
      <rPr>
        <sz val="10"/>
        <rFont val="Arial"/>
        <family val="2"/>
      </rPr>
      <t>, </t>
    </r>
    <r>
      <rPr>
        <i/>
        <sz val="10"/>
        <rFont val="Arial"/>
        <family val="2"/>
      </rPr>
      <t>35</t>
    </r>
    <r>
      <rPr>
        <sz val="10"/>
        <rFont val="Arial"/>
        <family val="2"/>
      </rPr>
      <t>(11), pp.4581-4594.</t>
    </r>
  </si>
  <si>
    <t>FAO, Global Forest Resources Assessment 2015 - Desk reference, Rome, 2015.</t>
  </si>
  <si>
    <t>Global climatic and real-time meteorological stations data from different sources are received under various forms, and stored into a Relational Data Base Management System. The data, being used by the Agrometeorology Group and other technical divisions within Food and Agricultural Organization of the United Nations, by most of National Early Warning Units for Food Security, and in world-wide climate-related studies, represent an essential tool for agrometeorological data analysis and for the FAO crop yield forecasting methodology.</t>
  </si>
  <si>
    <t>Data source and description - Data source and description - Food and Agricultural Organization of the United Nations (FAO) -  climate data</t>
  </si>
  <si>
    <t>TerraClimate is a dataset of monthly climate and climatic water balance for global terrestrial surfaces from 1958-2019. These data provide important inputs for ecological and hydrological studies at global scales that require high spatial resolution and time-varying data. All data have monthly temporal resolution and a ~4-km (1/24th degree) spatial resolution. 
The primary climate variables include maximum temperature, minimum temperature, vapor pressure, precipitation accumulation, downward surface shortwave radiation, and wind-speed. Additionally, the derived variables include reference evapotranspiration (ASCE Penman-Montieth), runoff, actual evapotranspiration, climate water deficit, soil moisture, snow water equivalent, palmer drought severity index, and vapor pressure deficit.</t>
  </si>
  <si>
    <t xml:space="preserve">The dataset constitutes the first reconstructed global water use data product at sub-annual and sub-national/gridded resolution that is derived from different models and data sources; it was generated by spatially and temporally downscaling country-scale estimates of sectoral water withdrawals from FAO AQUASTAT (and state-scale estimates of USGS for the US). In addition, the industrial sector was disaggregated into manufacturing, mining and cooling of thermal power plants by using historical estimates.
For the consumptive water use, irrigation water consumption is reconstructed based on estimates by 4 global hydrological models (GHMs) and consumptive water use efficiency (the proportion of water consumption to water withdrawal) is used to generated global consumptive water use for the remaining sector. Therefore, a global monthly gridded (0.5 degree) sectoral water use dataset for the period 1971–2010, which distinguishes six water use sectors, i.e. irrigation, domestic, electricity generation (cooling of thermal power plants), livestock, mining, and manufacturing, was reconstructed. </t>
  </si>
  <si>
    <t xml:space="preserve">Data source and description - regional biomass availability - EU supply </t>
  </si>
  <si>
    <t>https://s2biom.wenr.wur.nl/web/guest/biomass-supply#_48_INSTANCE_nYA0VqOhoRGM_%3Dhttps%253A%252F%252Fs2biom.wenr.wur.nl%252Fbiomasscostsupplyviewer%252Findex.html%253Fclassic%2526</t>
  </si>
  <si>
    <r>
      <t>This dataset provides estimates of available agricultural residues at the European level. It contains data from 36 European countries, and includes the temporal variability of the theoretical potential after taking into consideration technical and environmental constraints. 
The amount of residues potentially obtainable from the main crops cultivated in Europe, namely wheat, rye, barley, oats, maize, rice, rapeseed and sunflower forms the core dataset. Detailed spatial distribution maps of different crop residue potentials (theoretical, technical, environmental and sustainable) are provided at 1 km spatial resolution. 
The average theoretical potential was estimated at 367 Mt dry matter in Europe. Significant yearly variability of crop residue production has been noticed with between 253 and 483 million tonnes dry yr</t>
    </r>
    <r>
      <rPr>
        <vertAlign val="superscript"/>
        <sz val="10"/>
        <rFont val="Arial"/>
        <family val="2"/>
      </rPr>
      <t>−1</t>
    </r>
    <r>
      <rPr>
        <sz val="10"/>
        <rFont val="Arial"/>
        <family val="2"/>
      </rPr>
      <t xml:space="preserve"> (4434–8453 PJ) across Europe. The average technical potential of crop residue was estimated as 212 million tonnes dry yr</t>
    </r>
    <r>
      <rPr>
        <vertAlign val="superscript"/>
        <sz val="10"/>
        <rFont val="Arial"/>
        <family val="2"/>
      </rPr>
      <t>−1</t>
    </r>
    <r>
      <rPr>
        <sz val="10"/>
        <rFont val="Arial"/>
        <family val="2"/>
      </rPr>
      <t xml:space="preserve"> (3715 PJ) in Europe. The average sustainable potential considering both technical and environmental constraints in each location was estimated as 149 Mt dry matter (2601 PJ) in Europe.</t>
    </r>
  </si>
  <si>
    <t>The S2Biom project supports the sustainable delivery of non-food biomass feedstock at local, regional and pan European level through developing developing harmonised data sets, strategies, and roadmaps at local, regional, national and pan European level for EU28, Western Balkans, Ukraine, Moldova and Turkey that can be accessed via this S2BIOM tool set.
The S2BIOM toolset contains data, tools, documents, and reports generated in the S2BIOM project. The tools user interaction with the results by making sub-selections for data; it supports the design of specific biomass delivery chains and evaluate their performance. This may involve key characteristics on logistical components, biomass conversion technologies, matching of biomass types with technologies, biomass potentials, cost and characteristics, biomass markets, sustainability issues, policies and regulations, and national biomass strategies.</t>
  </si>
  <si>
    <t>http://www.fao.org/global-soil-partnership/pillars-action/4-information-and-data-new/global-soil-organic-carbon-gsoc-map/en/</t>
  </si>
  <si>
    <t>The Harmonized World Soil Database (HWSD) provides information for addressing emerging problems of land competition for food production, bio-energy demand and threats to biodiversity and can be used as input to model global carbon cycles. 
The data are presented as a series of 27 NetCDF v3/v4 (*.nc4) files at 0.05-degree spatial resolution, and one NetCDF file regridded to the Community Land Model (CLM) grid cell resolution (0.9 degree x 1.25 degree) for the nominal year of 2000. This data set describes select global soil parameters from the Harmonized World Soil Database (HWSD) v1.2, including additional calculated parameters such as area weighted soil organic carbon (kg C per m2), as high resolution NetCDF files. 
Data hosted by the Oak Ridge National Laboratory Distributed Active Archive Center (ORNL DAAC) is openly shared, without restriction, in accordance with NASA's Earth Science program Data and Information Policy. Bibliographic citations should be included in the References section of publications and other media to acknowledge those who have created the data, services, and tools provided by the ORNL DAAC. Proper citations include the authors, title, publisher, and Digital Object Identifier (DOI) and will allow the products to be discovered and re-used by others. Citations should follow a format such as the following: Wieder, W.R., J. Boehnert, G.B. Bonan, and M. Langseth. 2014. Regridded Harmonized World Soil Database v1.2. ORNL DAAC, Oak Ridge, Tennessee, USA. https://doi.org/10.3334/ORNLDAAC/1247</t>
  </si>
  <si>
    <t>Norway</t>
  </si>
  <si>
    <t>Source: FOREST EUROPE, 2020: State of Europe’s Forests 2020 (https://foresteurope.org/wp-content/uploads/2017/08/Output-Tables.pdf)</t>
  </si>
  <si>
    <t>Suggested values for Finland (2019), Source: Natural Resources Institute Finland, utilized agricultural area.</t>
  </si>
  <si>
    <t xml:space="preserve">Note that these figures relate to current estimates as opposed to future projections, and hence they may differ from expected land available under a range of different scenarios. </t>
  </si>
  <si>
    <t>http://www.fao.org/3/i4808e/i4808e.pdf</t>
  </si>
  <si>
    <t xml:space="preserve">Total Forest Area (ha) </t>
  </si>
  <si>
    <t xml:space="preserve">Forest land available for wood supply (ha) </t>
  </si>
  <si>
    <t xml:space="preserve">Forest Plantations Area (ha) </t>
  </si>
  <si>
    <t>Total Forest Area Change Rate (ha)</t>
  </si>
  <si>
    <r>
      <t>Total Growing Stock in Forests (m</t>
    </r>
    <r>
      <rPr>
        <b/>
        <vertAlign val="superscript"/>
        <sz val="10"/>
        <rFont val="Arial"/>
        <family val="2"/>
      </rPr>
      <t>3</t>
    </r>
    <r>
      <rPr>
        <b/>
        <sz val="10"/>
        <rFont val="Arial"/>
        <family val="2"/>
      </rPr>
      <t>/ha)</t>
    </r>
  </si>
  <si>
    <t>P2</t>
  </si>
  <si>
    <t>Scenario</t>
  </si>
  <si>
    <t>Year</t>
  </si>
  <si>
    <r>
      <t>Carbon intensity (kg CO</t>
    </r>
    <r>
      <rPr>
        <b/>
        <vertAlign val="subscript"/>
        <sz val="10"/>
        <color theme="1"/>
        <rFont val="Arial"/>
        <family val="2"/>
      </rPr>
      <t>2</t>
    </r>
    <r>
      <rPr>
        <b/>
        <sz val="10"/>
        <color theme="1"/>
        <rFont val="Arial"/>
        <family val="2"/>
      </rPr>
      <t>/MJ)</t>
    </r>
  </si>
  <si>
    <t>Electricity generation (EJ/yr)</t>
  </si>
  <si>
    <r>
      <t>CO</t>
    </r>
    <r>
      <rPr>
        <b/>
        <vertAlign val="subscript"/>
        <sz val="10"/>
        <color theme="1"/>
        <rFont val="Arial"/>
        <family val="2"/>
      </rPr>
      <t>2</t>
    </r>
    <r>
      <rPr>
        <b/>
        <sz val="10"/>
        <color theme="1"/>
        <rFont val="Arial"/>
        <family val="2"/>
      </rPr>
      <t xml:space="preserve"> emissions from electricity generation (Mt CO</t>
    </r>
    <r>
      <rPr>
        <b/>
        <vertAlign val="subscript"/>
        <sz val="10"/>
        <color theme="1"/>
        <rFont val="Arial"/>
        <family val="2"/>
      </rPr>
      <t>2</t>
    </r>
    <r>
      <rPr>
        <b/>
        <sz val="10"/>
        <color theme="1"/>
        <rFont val="Arial"/>
        <family val="2"/>
      </rPr>
      <t>/yr)</t>
    </r>
  </si>
  <si>
    <t>https://zenodo.org/record/3363345#.YSyiRo5KhPY</t>
  </si>
  <si>
    <t>(Balcombes et al, 2017): P. Balcombe, K. Anderson, J. Speirs, N. Brandon and A. Hawkes, ACS Sustainable Chemistry Engineering, 2017, 5, 3–20.
(Schuller et al, 2017): O. Schuller, B. Reuter, J. Hengstler, S. Whitehouse and L. Zeitzen, Greenhouse Gas Intensity of Natural Gas, Thinkstep technical report, 2017.</t>
  </si>
  <si>
    <t>Year 2016</t>
  </si>
  <si>
    <t>Finland - 2019</t>
  </si>
  <si>
    <t>Source: Statistics Finland, Energy 2020 table service</t>
  </si>
  <si>
    <t xml:space="preserve">Scope 2 emissions - summarizes the aggregate total of: direct emissions from the electricity generation stock, and the indirect emissions from the purchase of steam, electricity, fuels, etc. </t>
  </si>
  <si>
    <t>Scope 3 emissions are the result of activities from assets not owned or controlled by the reporting organization, but that the organization indirectly impacts in its value chain.</t>
  </si>
  <si>
    <r>
      <t>Natural gas - scope 3 emissions intensity (g CO</t>
    </r>
    <r>
      <rPr>
        <b/>
        <vertAlign val="subscript"/>
        <sz val="10"/>
        <rFont val="Arial"/>
        <family val="2"/>
      </rPr>
      <t>2</t>
    </r>
    <r>
      <rPr>
        <b/>
        <sz val="10"/>
        <rFont val="Arial"/>
        <family val="2"/>
      </rPr>
      <t>e/MJ) by lower heating value of the fuel</t>
    </r>
  </si>
  <si>
    <r>
      <t>Carbon footprint of electricity generation - scope 2 emissions (g CO</t>
    </r>
    <r>
      <rPr>
        <b/>
        <vertAlign val="subscript"/>
        <sz val="10"/>
        <rFont val="Arial"/>
        <family val="2"/>
      </rPr>
      <t>2</t>
    </r>
    <r>
      <rPr>
        <b/>
        <sz val="10"/>
        <rFont val="Arial"/>
        <family val="2"/>
      </rPr>
      <t>e/MJ)</t>
    </r>
  </si>
  <si>
    <r>
      <t>Indirect emissions from electricity generation - scope 3 (g CO</t>
    </r>
    <r>
      <rPr>
        <b/>
        <vertAlign val="subscript"/>
        <sz val="10"/>
        <rFont val="Arial"/>
        <family val="2"/>
      </rPr>
      <t>2</t>
    </r>
    <r>
      <rPr>
        <b/>
        <sz val="10"/>
        <rFont val="Arial"/>
        <family val="2"/>
      </rPr>
      <t>e/MJ)</t>
    </r>
  </si>
  <si>
    <r>
      <t>Electricity transmission and distribution - scope 3 emissions intensity (g CO</t>
    </r>
    <r>
      <rPr>
        <b/>
        <vertAlign val="subscript"/>
        <sz val="10"/>
        <rFont val="Arial"/>
        <family val="2"/>
      </rPr>
      <t>2</t>
    </r>
    <r>
      <rPr>
        <b/>
        <sz val="10"/>
        <rFont val="Arial"/>
        <family val="2"/>
      </rPr>
      <t>e/MJ)</t>
    </r>
  </si>
  <si>
    <t>Finland - 2019 (average costs in Euros instead of dollars)</t>
  </si>
  <si>
    <t>Correct average electricity &amp; fuel costs from 2019-2021, EUR/MJ. Source: Statistics Finland</t>
  </si>
  <si>
    <t>All costs are expressed in dollars for the year, 2018</t>
  </si>
  <si>
    <t xml:space="preserve">Biorefineries
</t>
  </si>
  <si>
    <t xml:space="preserve">Pulp mills
</t>
  </si>
  <si>
    <t xml:space="preserve">http://documents.ieaghg.org/index.php/s/YKm6B7zikUpPgGA/download?path=%2F2021%2FTechnical%20Reports&amp;files=2021-01%20Biorefineries%20with%20CCS.pdf
</t>
  </si>
  <si>
    <t xml:space="preserve">https://www.sciencedirect.com/science/article/abs/pii/S1750583617303766?via%3Dihub
</t>
  </si>
  <si>
    <t>https://www.sciencedirect.com/science/article/abs/pii/S1750583616307435?via%3Dihub</t>
  </si>
  <si>
    <t>CHP</t>
  </si>
  <si>
    <t>https://www.sciencedirect.com/science/article/pii/S1750583620306733</t>
  </si>
  <si>
    <r>
      <t>BECCS plant is assumed to operate with pelletised biomass as fuel to generate electricity. The thermal conversion plant is assumed to operate similarly to a coal-fired power generation unit retrofitted with carbon capture and storage technology. Note that several different configurations may be possible for biomass conversion pathways (including bio-H</t>
    </r>
    <r>
      <rPr>
        <vertAlign val="subscript"/>
        <sz val="10"/>
        <rFont val="Arial"/>
        <family val="2"/>
      </rPr>
      <t>2</t>
    </r>
    <r>
      <rPr>
        <sz val="10"/>
        <rFont val="Arial"/>
        <family val="2"/>
      </rPr>
      <t xml:space="preserve"> production, bio-CHP, etc.). These technology variants are not captured here - they may form part of the modelling efforts, and as part of deliverable 4.1.</t>
    </r>
  </si>
  <si>
    <t>Capital cost of BECCS plant, based on a 500 MW unit (EUR/kW)</t>
  </si>
  <si>
    <t>EU reference</t>
  </si>
  <si>
    <t>All cost figures are presented in EUR'15.</t>
  </si>
  <si>
    <t xml:space="preserve">Gross efficiencies </t>
  </si>
  <si>
    <t xml:space="preserve">Sanity check values </t>
  </si>
  <si>
    <t xml:space="preserve">© E3-Modelling </t>
  </si>
  <si>
    <t>REF2020 Technology Assumptions − Energy</t>
  </si>
  <si>
    <t>calculated by VTT</t>
  </si>
  <si>
    <t>Overnight Investment Costs in a greenfield site, 
excluding financial costs during construction time</t>
  </si>
  <si>
    <t>Fixed Operation and Maintenance costs, annually</t>
  </si>
  <si>
    <t>Variable non fuel cost</t>
  </si>
  <si>
    <t>Electrical Efficiency (net) 
in optimal load operation</t>
  </si>
  <si>
    <t>Self Consumption of electricity</t>
  </si>
  <si>
    <t>Technical lifetime</t>
  </si>
  <si>
    <t>Electrical Efficiency (gross) 
in optimal load operation</t>
  </si>
  <si>
    <t>EUR/kW</t>
  </si>
  <si>
    <t>EUR/MWh</t>
  </si>
  <si>
    <t>ratio</t>
  </si>
  <si>
    <t>%</t>
  </si>
  <si>
    <t>Years</t>
  </si>
  <si>
    <t>Technology</t>
  </si>
  <si>
    <t>Steam turbine coal conventional</t>
  </si>
  <si>
    <t>Steam turbine lignite conventional</t>
  </si>
  <si>
    <t>Steam turbine coal supercritical</t>
  </si>
  <si>
    <t>Steam turbine lignite supercritical</t>
  </si>
  <si>
    <t>Fluidized bed combustion coal</t>
  </si>
  <si>
    <t>Fluidized bed combustion lignite</t>
  </si>
  <si>
    <t>Integrated gasification combined cycle coal</t>
  </si>
  <si>
    <t>Gas turbine combined cycle gas conventional</t>
  </si>
  <si>
    <t>Gas turbine combined cycle gas advanced</t>
  </si>
  <si>
    <t>Gas turbine with heat recovery</t>
  </si>
  <si>
    <t>Very small scale gas plant</t>
  </si>
  <si>
    <t>Pulverised lignite supercritical CCS post combustion</t>
  </si>
  <si>
    <t>Integrated gasification coal CCS pre combustion</t>
  </si>
  <si>
    <t>Integrated gasification lignitel CCS pre combustion</t>
  </si>
  <si>
    <t>Pulverised coal supercritical CCS oxyfuel</t>
  </si>
  <si>
    <t>Pulverised lignite supercritical CCS oxyfuel</t>
  </si>
  <si>
    <t>Gas combined cycle CCS post combustion</t>
  </si>
  <si>
    <t>Gas combined cycle CCS oxyfuel</t>
  </si>
  <si>
    <t>Steam turbine biomass solid conventional</t>
  </si>
  <si>
    <t>Steam turbine biomass solid conventional w. CCS</t>
  </si>
  <si>
    <t>Biogas plant with heat recovery</t>
  </si>
  <si>
    <t>Small waste burning plant</t>
  </si>
  <si>
    <t>Biomass gasification CC</t>
  </si>
  <si>
    <t>MBW incinerator CHP</t>
  </si>
  <si>
    <t>Nuclear III gen. (incl. economies of scale)</t>
  </si>
  <si>
    <t>Nuclear III gen. (no economies of scale)</t>
  </si>
  <si>
    <t>Refurbishment of existing nuclear reactors</t>
  </si>
  <si>
    <t>850-1500</t>
  </si>
  <si>
    <t>Fuel cell gas (large scale)</t>
  </si>
  <si>
    <t>Fuel cell gas (small scale)</t>
  </si>
  <si>
    <t>Wind onshore - low resource area, high hub height</t>
  </si>
  <si>
    <t>Wind onshore - medium resource area, medium height</t>
  </si>
  <si>
    <t>Wind onshore - high resource area, medium height</t>
  </si>
  <si>
    <t>Wind onshore - very high resource area, low hub height</t>
  </si>
  <si>
    <t>Wind-offshore - shallow waters, near-shore, low resource area</t>
  </si>
  <si>
    <t>Wind-offshore - shallow waters, near-shore, high resource area</t>
  </si>
  <si>
    <t>Wind-offshore - shallow waters, distant from shore, low resource area</t>
  </si>
  <si>
    <t>Wind-offshore - shallow waters, distant from shore, high resource area</t>
  </si>
  <si>
    <t>Wind-offshore - deep waters, near-shore, low resource area</t>
  </si>
  <si>
    <t>Wind-offshore - deep waters, near-shore, high resource area</t>
  </si>
  <si>
    <t>Wind-offshore - deep waters, distant from shore, low resource area</t>
  </si>
  <si>
    <t>Wind-offshore - deep waters, distant from shore, high resource area</t>
  </si>
  <si>
    <t>Solar PV - residential - low resource area</t>
  </si>
  <si>
    <t>Solar PV - residential - medium resource area</t>
  </si>
  <si>
    <t>Solar PV - residential - high resource area</t>
  </si>
  <si>
    <t>Solar PV - residential - very high resource area</t>
  </si>
  <si>
    <t>Solar PV - commercial and industrial - low resource area</t>
  </si>
  <si>
    <t>Solar PV - commercial and industrial - medium resource area</t>
  </si>
  <si>
    <t>Solar PV - commercial and industrial - high resource area</t>
  </si>
  <si>
    <t>Solar PV - commercial and industrial - very high resource area</t>
  </si>
  <si>
    <t>Solar PV - utility-scale - low resource area</t>
  </si>
  <si>
    <t>Solar PV - utility-scale - medium resource area</t>
  </si>
  <si>
    <t>Solar PV - utility-scale - high resource area</t>
  </si>
  <si>
    <t>Solar PV - utility-scale - very high resource area</t>
  </si>
  <si>
    <t>Solar thermal with 8 hours storage</t>
  </si>
  <si>
    <t>Tidal and waves</t>
  </si>
  <si>
    <t>Lakes</t>
  </si>
  <si>
    <t>Run of river</t>
  </si>
  <si>
    <t>Geothermal high enthalpy</t>
  </si>
  <si>
    <t>Geothermal medium enthalpy</t>
  </si>
  <si>
    <t>Boilers electricity</t>
  </si>
  <si>
    <t>District heating boilers gas</t>
  </si>
  <si>
    <t>District heating boilers fuel oil</t>
  </si>
  <si>
    <t>District heating boilers biomass</t>
  </si>
  <si>
    <t>District heating boilers coal</t>
  </si>
  <si>
    <t>District heating boilers lignite</t>
  </si>
  <si>
    <t>MBW incinerator district heating</t>
  </si>
  <si>
    <t>District heating electricity</t>
  </si>
  <si>
    <t>District heating geothermal</t>
  </si>
  <si>
    <t>District heating heat pump</t>
  </si>
  <si>
    <t>District heating solar</t>
  </si>
  <si>
    <t>Industrial boilers coal</t>
  </si>
  <si>
    <t>Industrial boilers lignite</t>
  </si>
  <si>
    <t>Industrial boilers gas</t>
  </si>
  <si>
    <t>Industrial boilers fuel oil</t>
  </si>
  <si>
    <t>Industrial boilers biomass</t>
  </si>
  <si>
    <t>Biomass fired organic rankine cycle</t>
  </si>
  <si>
    <t>Source: EU reference scenario assumptions - see sheet titled "Appendix_EU_REF2020".</t>
  </si>
  <si>
    <t>Operation and maintenance costs for pelletisation plant ($/tonnes of wet matter)</t>
  </si>
  <si>
    <t>Operation and maintenance costs for BECCS facility, based on 2020 estimates (EUR/kW)</t>
  </si>
  <si>
    <t>Annual rental cost of land ($/ha)</t>
  </si>
  <si>
    <t>Own estimations - (Chiquier et al., manuscript in preparation) based on htt ps://appsso.eurostat.ec.europa.eu/nui/show.do?dataset=apri_lrnt&amp;lang=en for agricultural land. Forest lands - Eurostat (online data codes: nama_10_a64, for_eco_cp and for_area)</t>
  </si>
  <si>
    <t xml:space="preserve">Table 4: Ind. 1.1 Change in area of forest available for wood supply, 1990-2020 </t>
  </si>
  <si>
    <t xml:space="preserve">Table 6: Ind. 1.2 Growing stock, 2020 </t>
  </si>
  <si>
    <t xml:space="preserve">Table 8: Ind. 1.2 Growing stock per hectare, 1990-2020 </t>
  </si>
  <si>
    <t xml:space="preserve">Table 29: Ind. 4.3  Forest by classes of naturalness, 1990-2020 </t>
  </si>
  <si>
    <t>Source: FOREST EUROPE, 2020: State of Europe’s Forests 2020</t>
  </si>
  <si>
    <t xml:space="preserve">Forest </t>
  </si>
  <si>
    <t xml:space="preserve">Forest available for wood supply </t>
  </si>
  <si>
    <t xml:space="preserve">(1 000 ha) </t>
  </si>
  <si>
    <t xml:space="preserve">Area (1 000 ha) </t>
  </si>
  <si>
    <t xml:space="preserve">Annual change rate </t>
  </si>
  <si>
    <t>Growing stock (million m3)</t>
  </si>
  <si>
    <t xml:space="preserve">Growing stock (m3/ha) </t>
  </si>
  <si>
    <t xml:space="preserve">Forest area (1 000 ha) </t>
  </si>
  <si>
    <t xml:space="preserve">Country </t>
  </si>
  <si>
    <t xml:space="preserve">2010-2020 </t>
  </si>
  <si>
    <t xml:space="preserve">Country 
</t>
  </si>
  <si>
    <t>of which</t>
  </si>
  <si>
    <t xml:space="preserve">Forest and  </t>
  </si>
  <si>
    <t>(1 000 ha)</t>
  </si>
  <si>
    <t xml:space="preserve">Other wooded land </t>
  </si>
  <si>
    <t xml:space="preserve">Undisturbed by man </t>
  </si>
  <si>
    <t xml:space="preserve">Semi-natural </t>
  </si>
  <si>
    <t xml:space="preserve">Plantations </t>
  </si>
  <si>
    <t xml:space="preserve">1 000 ha </t>
  </si>
  <si>
    <t xml:space="preserve">% </t>
  </si>
  <si>
    <t>1000 ha</t>
  </si>
  <si>
    <t xml:space="preserve">available for wood supply </t>
  </si>
  <si>
    <t xml:space="preserve">other wooded land </t>
  </si>
  <si>
    <t>Albania</t>
  </si>
  <si>
    <t xml:space="preserve">Albania </t>
  </si>
  <si>
    <t>-</t>
  </si>
  <si>
    <t>Andorra</t>
  </si>
  <si>
    <t xml:space="preserve">Andorra </t>
  </si>
  <si>
    <t xml:space="preserve">Austria </t>
  </si>
  <si>
    <t>Belarus</t>
  </si>
  <si>
    <t xml:space="preserve">Belarus </t>
  </si>
  <si>
    <t xml:space="preserve">Belgium </t>
  </si>
  <si>
    <t>Bosnia and Herzegovina</t>
  </si>
  <si>
    <t xml:space="preserve">Bosnia and Herzegovina </t>
  </si>
  <si>
    <t xml:space="preserve">Bulgaria </t>
  </si>
  <si>
    <t xml:space="preserve">Croatia </t>
  </si>
  <si>
    <t xml:space="preserve">Cyprus </t>
  </si>
  <si>
    <t xml:space="preserve">Czech Republic </t>
  </si>
  <si>
    <t xml:space="preserve">Denmark </t>
  </si>
  <si>
    <t xml:space="preserve">Estonia </t>
  </si>
  <si>
    <t xml:space="preserve">Finland </t>
  </si>
  <si>
    <t xml:space="preserve">France </t>
  </si>
  <si>
    <t>Georgia</t>
  </si>
  <si>
    <t xml:space="preserve">Georgia </t>
  </si>
  <si>
    <t xml:space="preserve">Germany </t>
  </si>
  <si>
    <t xml:space="preserve">Greece </t>
  </si>
  <si>
    <t>Holy See</t>
  </si>
  <si>
    <t xml:space="preserve">Holy See </t>
  </si>
  <si>
    <t xml:space="preserve">Hungary </t>
  </si>
  <si>
    <t>Iceland</t>
  </si>
  <si>
    <t xml:space="preserve">Iceland </t>
  </si>
  <si>
    <t xml:space="preserve">Ireland </t>
  </si>
  <si>
    <t xml:space="preserve">Italy </t>
  </si>
  <si>
    <t xml:space="preserve">Latvia </t>
  </si>
  <si>
    <t>Liechtenstein</t>
  </si>
  <si>
    <t xml:space="preserve">Liechtenstein </t>
  </si>
  <si>
    <t xml:space="preserve">Lithuania </t>
  </si>
  <si>
    <t xml:space="preserve">Luxembourg </t>
  </si>
  <si>
    <t xml:space="preserve">Malta </t>
  </si>
  <si>
    <t>Monaco</t>
  </si>
  <si>
    <t xml:space="preserve">Monaco </t>
  </si>
  <si>
    <t>Montenegro</t>
  </si>
  <si>
    <t xml:space="preserve">Montenegro </t>
  </si>
  <si>
    <t xml:space="preserve">Netherlands </t>
  </si>
  <si>
    <t>North Macedonia</t>
  </si>
  <si>
    <t xml:space="preserve">North Macedonia </t>
  </si>
  <si>
    <t xml:space="preserve">Norway </t>
  </si>
  <si>
    <t xml:space="preserve">Poland </t>
  </si>
  <si>
    <t xml:space="preserve">Portugal </t>
  </si>
  <si>
    <t>Republic of Moldova</t>
  </si>
  <si>
    <t xml:space="preserve">Republic of Moldova </t>
  </si>
  <si>
    <t xml:space="preserve">Romania </t>
  </si>
  <si>
    <t>Russian Federation</t>
  </si>
  <si>
    <t xml:space="preserve">Russian Federation </t>
  </si>
  <si>
    <t>Serbia</t>
  </si>
  <si>
    <t xml:space="preserve">Serbia </t>
  </si>
  <si>
    <t xml:space="preserve">Slovakia </t>
  </si>
  <si>
    <t xml:space="preserve">Slovenia </t>
  </si>
  <si>
    <t xml:space="preserve">Spain </t>
  </si>
  <si>
    <t xml:space="preserve">Sweden </t>
  </si>
  <si>
    <t>Switzerland</t>
  </si>
  <si>
    <t xml:space="preserve">Switzerland </t>
  </si>
  <si>
    <t>Turkey</t>
  </si>
  <si>
    <t xml:space="preserve">Turkey </t>
  </si>
  <si>
    <t>Ukraine</t>
  </si>
  <si>
    <t xml:space="preserve">Ukraine </t>
  </si>
  <si>
    <t xml:space="preserve">United Kingdom </t>
  </si>
  <si>
    <t xml:space="preserve">Sources: FOREST EUROPE/UNECE/FAO enquiry on pan-European quantitative indicators </t>
  </si>
  <si>
    <t>Content outline</t>
  </si>
  <si>
    <t>Presents shapefiles to categorise national boundaries and spatial data.</t>
  </si>
  <si>
    <t>Identifies regions that are protected to preserve biodiversity, existing forestry, etc.</t>
  </si>
  <si>
    <t>Presents databases to access data on monthly records of global temperature, wind speed, precipitation, etc.</t>
  </si>
  <si>
    <t xml:space="preserve">Climate-related data categorised as per the member states to support modelling activities, noting that there is a feedback loop for climate-related parameters. </t>
  </si>
  <si>
    <t>Database which disaggregates global land surface into 22 classes based on well-known and acknowledged classification designations.</t>
  </si>
  <si>
    <t>Tabulated data on land availability by member state and the type of land, partly indexed by the ecological zone.</t>
  </si>
  <si>
    <t>Databases to describe the crop water and irrigation requirements based on climate, type of soil, etc.</t>
  </si>
  <si>
    <t>Databases to define the regional biomass availability, including dedicated biomass sources and residues.</t>
  </si>
  <si>
    <t>Tabulated data on total planted area, changes in area, existing stock, etc., characterised by a member-state basis.</t>
  </si>
  <si>
    <t>Database on biowastes, manure production, etc., which can form part of the biogas supply curve for BECCS archetypes.</t>
  </si>
  <si>
    <t>Tabulated data, by member-state, on the potential for fire and water risks.</t>
  </si>
  <si>
    <t>Databases on global organic soil, soil-water balances, evapotranspiration and soil-water deficit data, in addition to harmonised datasets.</t>
  </si>
  <si>
    <t>Database to describe the geochemical, mineralogical, and physical properties of rocks, allowing estimations of the potential of enhanced weathering across member-states.</t>
  </si>
  <si>
    <t>Tabulated data covering the overall carbon footprint of fuels such as natural gas and electricity at the member-state level.</t>
  </si>
  <si>
    <t>Tabulated data on cost breakdowns for fuel, forestry operation management, land rental, etc.</t>
  </si>
  <si>
    <t>Appendix - Energy, Transport and GHG emissions - Trend to 2050</t>
  </si>
  <si>
    <t>Appendix - Forestry data from Forest Europe - 2020</t>
  </si>
  <si>
    <r>
      <t>Tabulated data to define the overall CO</t>
    </r>
    <r>
      <rPr>
        <vertAlign val="subscript"/>
        <sz val="10"/>
        <color theme="1"/>
        <rFont val="Arial"/>
        <family val="2"/>
      </rPr>
      <t>2</t>
    </r>
    <r>
      <rPr>
        <sz val="10"/>
        <color theme="1"/>
        <rFont val="Arial"/>
        <family val="2"/>
      </rPr>
      <t xml:space="preserve"> storage capacity in geological reservoirs (including gas fields and saline aquifers).</t>
    </r>
  </si>
  <si>
    <r>
      <t>Database which defines industrial point sources of CO</t>
    </r>
    <r>
      <rPr>
        <vertAlign val="subscript"/>
        <sz val="10"/>
        <color theme="1"/>
        <rFont val="Arial"/>
        <family val="2"/>
      </rPr>
      <t>2</t>
    </r>
    <r>
      <rPr>
        <sz val="10"/>
        <color theme="1"/>
        <rFont val="Arial"/>
        <family val="2"/>
      </rPr>
      <t xml:space="preserve"> emissions at scale, to identify biogenic sources which could form part of BECCS deployment pathways.</t>
    </r>
  </si>
  <si>
    <t>Regional characterisation data</t>
  </si>
  <si>
    <t>Land-related data</t>
  </si>
  <si>
    <t>BECCS and afforestation-related datasets</t>
  </si>
  <si>
    <t>Risk data</t>
  </si>
  <si>
    <t>Geological data</t>
  </si>
  <si>
    <t>Fuel, cost, and emission-related data</t>
  </si>
  <si>
    <t>Colour designation</t>
  </si>
  <si>
    <t>GADM aims to map the administrative areas of all countries, at all levels of sub-division. A high spatial resolution dataset is provided, with an extensive set of attributes. The data is not provided here due to the large file sizes (&gt; 500 MB), and it is recommended to be downloaded as country-by-country data files. These spatial datafiles are useful to assign overall geologically constrained potentials of negative emissions to the EU member-states.</t>
  </si>
  <si>
    <t xml:space="preserve">This geophysical dataset contains information on state and changes in forests. The data is reported by ecological zone, focusing on the implications of forest change on biological diversity and carbon-cycling processes. The global ecological zone map includes tropics, temperate and boreal forests. 
A globally consistent classification has been adopted, based on the Koppen-Trewartha climate system in combination with natural vegetation characteristics. A total of 19 global ecological zones have been defined and mapped, ranging from the evergreen tropical rainforest zone to the boreal tundra woodland zone. A main principle of delineating the global ecological zones involved the aggregation or matching of available regional ecological or potential vegetation maps into the global framework. Many attributes (e.g., land availability) within a systems assessment framework for negative emissions deployment are dependent on the ecological zones, and hence important to include here. </t>
  </si>
  <si>
    <t>Protected areas are important for the preservation of biodiversity amongst other factors. Other effective area-based conservation measures (OECMs) is a conservation designation for areas that are achieving the effective in-situ conservation of biodiversity outside of protected areas. 
The World Database on Protected Areas (WDPA) and the World Database on OECM (WD-OECM) reflects the protected area and OECM network of each country and territory, ensuring that a consistent methodology is applied to derive these regions for all terrains across the globe. 
The United Nations Environment Programme-WCMC uses geo-referenced data submitted to the WDPA and WD-OECM to produce coverage analysis. A detailed overview of the analytical work underpinning the generation of protected areas is covered at: https://www.protectedplanet.net/en/resources/calculating-protected-area-coverage.
This dataset allows a user to “screen out” areas of conservational interest to arrive at credible estimates of the deployment potential of various greenhouse gas removal technologies.</t>
  </si>
  <si>
    <t>Biodiversity Hotspots Revisited, Conservation International, 2011
The biodiversity hotspots are regions known to hold especially high numbers of species found nowhere else, yet their remaining habitat combined covers a little more than two percent of Earth's land surface. According to the criteria developed by Myers et al. (2000), a hotspot must meet two thresholds in order to qualify: 1) it must have at least 1500 endemic, native vascular plant species, and 2) it must have already lost at least 70% of its primary, native vegetation.
Data provided by: Conservation Synthesis, Center for Applied Biodiversity Science at Conservation International (spatial polygons for geographic location and extent of the 34 biodiversity hotspots).
A detailed description of the methods can be found in Myers et al. (2000, doi: 10.1038/35002501) and Mittermeier et al (2011, doi: 10.1007/978-3-642-20992-5_1).</t>
  </si>
  <si>
    <r>
      <t>The Inter-Sectoral Impact Model Intercomparison Project (ISIMIP) provides both observed climate data (1901-2016) and simulated climate (1601 - 2100) at 0.5 degree horizontal resolution and offers a framework for consistently projecting the impacts of climate change across sectors and spatial scales.
Included climate variables comprise amongst others near surface specific humidity (kg kg</t>
    </r>
    <r>
      <rPr>
        <vertAlign val="superscript"/>
        <sz val="10"/>
        <rFont val="Arial"/>
        <family val="2"/>
      </rPr>
      <t>-1</t>
    </r>
    <r>
      <rPr>
        <sz val="10"/>
        <rFont val="Arial"/>
        <family val="2"/>
      </rPr>
      <t>), daily minimum and maximum temperature (K), long wave and short wave downwelling radiation (W m</t>
    </r>
    <r>
      <rPr>
        <vertAlign val="superscript"/>
        <sz val="10"/>
        <rFont val="Arial"/>
        <family val="2"/>
      </rPr>
      <t>-2</t>
    </r>
    <r>
      <rPr>
        <sz val="10"/>
        <rFont val="Arial"/>
        <family val="2"/>
      </rPr>
      <t>) and total precipitation (kg m</t>
    </r>
    <r>
      <rPr>
        <vertAlign val="superscript"/>
        <sz val="10"/>
        <rFont val="Arial"/>
        <family val="2"/>
      </rPr>
      <t>-2</t>
    </r>
    <r>
      <rPr>
        <sz val="10"/>
        <rFont val="Arial"/>
        <family val="2"/>
      </rPr>
      <t xml:space="preserve"> s</t>
    </r>
    <r>
      <rPr>
        <vertAlign val="superscript"/>
        <sz val="10"/>
        <rFont val="Arial"/>
        <family val="2"/>
      </rPr>
      <t>-1</t>
    </r>
    <r>
      <rPr>
        <sz val="10"/>
        <rFont val="Arial"/>
        <family val="2"/>
      </rPr>
      <t xml:space="preserve">). 
Simulated climate is based on the bias adjustment and statistical downscaling of CMIP6 (Coupled Model Intercomparison Project Phase 6) ouput from 5 climate models (MRI-ESM2-0, IPSL-CM6A-LR, MPI-ESM1-2-HR, UKESM1-0-LL, GFDL-ESM4) for different "Shared Socioeconomic Pathways" and "Representative Concentration Pathways".  </t>
    </r>
  </si>
  <si>
    <t>The Land-Use Harmonization 2 (LUH2) dataset smoothly connects updated historical reconstructions of land use based on the History of the Global Environment database (HYDE) with eight future projections from integrated assessment models, thus providing a harmonized land use dataset from 850 - 2100. 
The data is available at 0.25° resolution and includes land-use changes for pastures and rangeland as well as 5 crop types (3 annual, C3 perennial, C4 annual, C4 perennial and C3 nitrogen fixing crops) amongst others as well as data on associated management practices (fertilization rates (kg ha-1 yr-1), irrigated vs. rainfed areas). In the context of the Inter-Sectoral Impact Model Intercomparison Project (ISIMIP), the dataset was interpolated onto the ISIMIP standard grid (compatible with the respective climate data, see Climatologies - Earth's surface) and downscaled to 15 crops for 1850 – 2018 (yearly 0.5° grid cell fractions are provided for each crop).</t>
  </si>
  <si>
    <t>The CHELSA (Climatologies at high resolution for the Earth's land surface areas) data consists of modelled outputs of temperature and precipitation estimates at a horizontal resolution of 30 arc sec, and at monthly intervals. The temperature algorithm is based on statistical downscaling of atmospheric temperatures, whereas the precipitation algorithm incorporates predictors including wind fields, valley exposition, boundary layer height, etc. The dataset also presents many derived parameters based on these key parameters.</t>
  </si>
  <si>
    <t>The datasets presented in this sheet "screen out" areas which cannot be used for greenhouse gas removals (GGR), which facilitate the estimation of a constrained potential of GGR deployment.</t>
  </si>
  <si>
    <t>Data source and description - FAO-clim database</t>
  </si>
  <si>
    <t>http://www.fao.org/nr/climpag/pub/en1102_en.asp</t>
  </si>
  <si>
    <t>FAOCLIM version 2 is a global agro-climatic database containing monthly data from 28,800 stations for up to 14 observed and computed agro-climatic parameters (minimum, mean and maximum temperature, night-time and day-time temperature, total precipitation, dewpoint temperature, relative humidity, vapour pressure, potential evapotranspiration, global radiation, sunshine fraction and sunshine hours). The database includes also long-term monthly averages and time series for rainfall and temperatures. The software allows users to select station data by climatic variable, country, and time period, and can export into a spreadsheet-accepted format. Current users of the program have to be aware that the averages for the included stations generally apply to the period 1961-1990 and are not necessarily representative anymore.</t>
  </si>
  <si>
    <t>VTT</t>
  </si>
  <si>
    <t>UOX</t>
  </si>
  <si>
    <t>University of Oxford, United Kingdom</t>
  </si>
  <si>
    <r>
      <t>This database has been developed to support mathematical analyses of different greenhouse gas removal technologies. The final form of this deliverable at the end of the project will detail a comprehensive, member state-specific database of biogeophysical parameters along with region-dependent economic parameters. A range of different data sources are referenced within this database, and due to the very large individual datasets, the raw data is not tabulated here for the majority of parameters. Consequently, references to the different data sources are added alongside a brief summary of the contents of the individual datasets. This document links to spatially indexed data on regional boundaries, climatologies, land cover and availability, soil-water balance, global ecological zones and protected areas, crop yields and irrigation requirements, mineral availability, CO</t>
    </r>
    <r>
      <rPr>
        <vertAlign val="subscript"/>
        <sz val="10"/>
        <rFont val="Arial"/>
        <family val="2"/>
      </rPr>
      <t>2</t>
    </r>
    <r>
      <rPr>
        <sz val="10"/>
        <rFont val="Arial"/>
        <family val="2"/>
      </rPr>
      <t xml:space="preserve"> storage availability, etc. Note that climate feedback cycles are not captured in this database, and that will need to be factored in IAMs modelling to ensure credible modelling outputs. This database is not intended to be conclusive and will be periodically updated throughout the project to reflect updated reporting from the data providers. New data may be included to support the analysis of additional negative emissions technologies beyond bioenergy with CCS, direct air capture, afforestation, soil carbon sequestration, and enhanced weathering. The data tabulated in this database is open-source and freely available for use. For more information, please check the hyperlinks to the datasets to ensure that the sources are appropriately referenced when used. </t>
    </r>
  </si>
  <si>
    <t>Vegetation departure index (share of biomass loss)</t>
  </si>
  <si>
    <t>The numerical scale for the water risk denotes areas which are particularly vulnerable to supply fluctuations for water. Regions with values above 3 are often excluded when considering reforestation and marginal agricultural land. Gassert, F., Reig, P., Shiao, T., Landis, M. and Luck, M., 2015. Aqueduct global maps 2.1.</t>
  </si>
  <si>
    <t>Kati Koponen (VTT) 
Lassi Similä (VTT) 
Antti Lehtilä (VTT)
Conor Hickey (UOX)</t>
  </si>
  <si>
    <t>VTT Technical Research Centre of Finland Ltd</t>
  </si>
  <si>
    <t xml:space="preserve">Source: EU reference scenario assumptions - see sheet titled "Appendix_EU_REF2020". Own estimations for pelletisation costs - (Chiquier et al., manuscript in preparation). </t>
  </si>
  <si>
    <t>Contributorship statement</t>
  </si>
  <si>
    <t>* Nixon Sunny and Solene Chiquier contributed equally to this deliverable.</t>
  </si>
  <si>
    <t>Nixon Sunny* (ICL), Solene Chiquier* (ICL), Piera Patrizio (ICL), Niall Mac Dowell (ICL), Constanze Werner (PIK), Johanna Braun (PIK), Wolfgang Lucht (PIK)</t>
  </si>
  <si>
    <t>Chiquier, S., 2022. The Implications of the Paris Agreement on Carbon Dioxide Removal (CDR) — Techno-Economics, Potential, Efficiency and Permanence of CDR pathways. Thesis. Imperial College London.</t>
  </si>
  <si>
    <t>Chiquier, S. and Mac Dowell, N., 2022. Chapter 9: Afforestation/Reforestation (AR) in Greenhouse Gas Removal Technologies - Energy and Environment Series. Royal Society of Chemistry.</t>
  </si>
  <si>
    <r>
      <t>Chiquier, S., Fajardy, M. and Mac Dowell, N., 2022. CO</t>
    </r>
    <r>
      <rPr>
        <vertAlign val="subscript"/>
        <sz val="10"/>
        <color rgb="FF222222"/>
        <rFont val="Arial"/>
        <family val="2"/>
      </rPr>
      <t>2</t>
    </r>
    <r>
      <rPr>
        <sz val="10"/>
        <color rgb="FF222222"/>
        <rFont val="Arial"/>
        <family val="2"/>
      </rPr>
      <t xml:space="preserve"> removal and 1.5 °C: what, when, where, and how? Energy Advances. 2022. Vol. 1, no. 8, pp. 524–561.</t>
    </r>
  </si>
  <si>
    <t>from the FAO's database on climate parameters.</t>
  </si>
  <si>
    <t>Data source</t>
  </si>
  <si>
    <t>Calculated by (Chiquier et al., 2022) and (Chiquier, 2022), from:</t>
  </si>
  <si>
    <t xml:space="preserve">FRIEDL, M. and SULLA-MENASHE, D, 2019. MCD12Q1 MODIS/Terra+Aqua Land Cover Type Yearly L3 Global 500m SIN Grid V006. NASA EOSDIS Land Processes DAAC. </t>
  </si>
  <si>
    <t>Harvested area for wheat</t>
  </si>
  <si>
    <t>Forest land available for wood supply</t>
  </si>
  <si>
    <t>(Friedl et al, 2019)</t>
  </si>
  <si>
    <t>LU, Miao, WU, Wenbin, YOU, Liangzhi, SEE, Linda, FRITZ, Steffen, YU, Qiangyi, WEI, Yanbing, CHEN, Di, YANG, Peng and XUE, Bing, 2020. A cultivated planet in 2010 - Part 1: The global synergy cropland map. Earth System Science Data. 28 August 2020. Vol. 12, no. 3, pp. 1913–1928. DOI 10.5194/essd-12-1913-2020.</t>
  </si>
  <si>
    <t>(Lu et al, 2020)</t>
  </si>
  <si>
    <t>FOREST EUROPE, 2020. State of Europe’s Forests 2020.</t>
  </si>
  <si>
    <t>(FOREST EUROPE, 2020)</t>
  </si>
  <si>
    <t>Calculated by (Chiquier et al., 2022) and (Chiquier, 2022), from (Griscom et al, 2017)</t>
  </si>
  <si>
    <t>Calculated by (Chiquier et al., 2022) and (Chiquier, 2022), from (Cai et al, 2010)</t>
  </si>
  <si>
    <t>From (Chiquier et al., 2022) and (Chiquier, 2022)</t>
  </si>
  <si>
    <t>(Chiquier et al., 2022), (Chiquier, 2022) and (Chiquier, S. and Mac Dowell, N., 2022)</t>
  </si>
  <si>
    <r>
      <t xml:space="preserve">GASSERT, FRANCIS, LANDIS, MATT, LUCK, MATT, REIG, PAUL and SHIAO, TIEN, 2015. </t>
    </r>
    <r>
      <rPr>
        <i/>
        <sz val="11"/>
        <color theme="1"/>
        <rFont val="Calibri"/>
        <family val="2"/>
        <scheme val="minor"/>
      </rPr>
      <t>AQUEDUCT GLOBAL MAPS 2.1</t>
    </r>
    <r>
      <rPr>
        <sz val="11"/>
        <color theme="1"/>
        <rFont val="Calibri"/>
        <family val="2"/>
        <scheme val="minor"/>
      </rPr>
      <t>.</t>
    </r>
  </si>
  <si>
    <t>(Gassert et al., 2015)</t>
  </si>
  <si>
    <t>Other EU countries</t>
  </si>
  <si>
    <t>G.M. Mortensen, P.E.S. Bergmo, B.U. Emmel, Energy Procedia, Volume 86. 2016, Pages 352-360.</t>
  </si>
  <si>
    <t xml:space="preserve">Own estimations - (Chiquier et al., 2022). Note that this dataset is a historical dataset, and should not be used directly to model negative emission technologies in the future. Future projections will require additional assumptions based on credible trajectories. </t>
  </si>
  <si>
    <t>(Chiquier, 2022)</t>
  </si>
  <si>
    <t>Own estimations - (Chiquier, 2022)</t>
  </si>
  <si>
    <t>25.10.2022</t>
  </si>
  <si>
    <r>
      <t xml:space="preserve">FAO, 2011. </t>
    </r>
    <r>
      <rPr>
        <i/>
        <sz val="10"/>
        <color theme="1"/>
        <rFont val="Arial"/>
        <family val="2"/>
      </rPr>
      <t>Global Ecological Zones for FAO Forest Reporting: 2010 Update</t>
    </r>
    <r>
      <rPr>
        <sz val="10"/>
        <color theme="1"/>
        <rFont val="Arial"/>
        <family val="2"/>
      </rPr>
      <t>. Rome. Forest Resources Assessment Working Paper. Contact</t>
    </r>
  </si>
  <si>
    <t>Calculations from (Chiquier et al, 2022), adapted from the FAO geo-spatial dataset on ecological zones (FAO, 2011).</t>
  </si>
  <si>
    <t>Broadleaves</t>
  </si>
  <si>
    <t>Bio-geophysics database -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</si>
</sst>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409]dd\-mmm\-yy;@"/>
    <numFmt numFmtId="165" formatCode="0.000000"/>
    <numFmt numFmtId="166" formatCode="0.0"/>
    <numFmt numFmtId="167" formatCode="0.0E+00"/>
    <numFmt numFmtId="168" formatCode="0.0000"/>
    <numFmt numFmtId="169" formatCode="0.000"/>
    <numFmt numFmtId="170" formatCode="_-* #,##0_-;\-* #,##0_-;_-* &quot;-&quot;??_-;_-@_-"/>
    <numFmt numFmtId="171" formatCode="0.0%"/>
  </numFmts>
  <fonts count="54" x14ac:knownFonts="1">
    <font>
      <sz val="11"/>
      <color theme="1"/>
      <name val="Calibri"/>
      <family val="2"/>
      <scheme val="minor"/>
    </font>
    <font>
      <sz val="8"/>
      <name val="Arial"/>
      <family val="2"/>
    </font>
    <font>
      <b/>
      <sz val="8"/>
      <name val="Arial"/>
      <family val="2"/>
    </font>
    <font>
      <sz val="10"/>
      <name val="Arial"/>
      <family val="2"/>
    </font>
    <font>
      <b/>
      <sz val="12"/>
      <color theme="7" tint="-0.249977111117893"/>
      <name val="Arial"/>
      <family val="2"/>
    </font>
    <font>
      <b/>
      <sz val="8"/>
      <color indexed="23"/>
      <name val="Arial"/>
      <family val="2"/>
    </font>
    <font>
      <b/>
      <sz val="8"/>
      <color indexed="54"/>
      <name val="Arial"/>
      <family val="2"/>
    </font>
    <font>
      <sz val="12"/>
      <name val="Arial"/>
      <family val="2"/>
    </font>
    <font>
      <b/>
      <sz val="10"/>
      <name val="Arial"/>
      <family val="2"/>
    </font>
    <font>
      <b/>
      <sz val="14"/>
      <color theme="4"/>
      <name val="Arial"/>
      <family val="2"/>
    </font>
    <font>
      <b/>
      <sz val="8"/>
      <color theme="4"/>
      <name val="Arial"/>
      <family val="2"/>
    </font>
    <font>
      <b/>
      <sz val="10"/>
      <color theme="4"/>
      <name val="Arial"/>
      <family val="2"/>
    </font>
    <font>
      <vertAlign val="subscript"/>
      <sz val="10"/>
      <name val="Arial"/>
      <family val="2"/>
    </font>
    <font>
      <sz val="8"/>
      <color indexed="19"/>
      <name val="Arial"/>
      <family val="2"/>
    </font>
    <font>
      <sz val="11"/>
      <color theme="1"/>
      <name val="Calibri"/>
      <family val="2"/>
      <scheme val="minor"/>
    </font>
    <font>
      <sz val="10"/>
      <name val="Courier"/>
    </font>
    <font>
      <sz val="10"/>
      <color theme="1"/>
      <name val="Arial"/>
      <family val="2"/>
    </font>
    <font>
      <b/>
      <sz val="10"/>
      <color theme="1"/>
      <name val="Arial"/>
      <family val="2"/>
    </font>
    <font>
      <u/>
      <sz val="11"/>
      <color theme="10"/>
      <name val="Calibri"/>
      <family val="2"/>
      <scheme val="minor"/>
    </font>
    <font>
      <vertAlign val="superscript"/>
      <sz val="10"/>
      <name val="Arial"/>
      <family val="2"/>
    </font>
    <font>
      <b/>
      <sz val="11"/>
      <color theme="0"/>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11"/>
      <color theme="0"/>
      <name val="Calibri"/>
      <family val="2"/>
      <scheme val="minor"/>
    </font>
    <font>
      <b/>
      <vertAlign val="subscript"/>
      <sz val="10"/>
      <name val="Arial"/>
      <family val="2"/>
    </font>
    <font>
      <b/>
      <vertAlign val="superscript"/>
      <sz val="10"/>
      <color theme="1"/>
      <name val="Arial"/>
      <family val="2"/>
    </font>
    <font>
      <b/>
      <vertAlign val="subscript"/>
      <sz val="10"/>
      <color theme="1"/>
      <name val="Arial"/>
      <family val="2"/>
    </font>
    <font>
      <vertAlign val="superscript"/>
      <sz val="10"/>
      <color theme="1"/>
      <name val="Arial"/>
      <family val="2"/>
    </font>
    <font>
      <vertAlign val="subscript"/>
      <sz val="10"/>
      <color theme="1"/>
      <name val="Arial"/>
      <family val="2"/>
    </font>
    <font>
      <u/>
      <sz val="10"/>
      <color theme="10"/>
      <name val="Arial"/>
      <family val="2"/>
    </font>
    <font>
      <i/>
      <sz val="10"/>
      <name val="Arial"/>
      <family val="2"/>
    </font>
    <font>
      <b/>
      <vertAlign val="superscript"/>
      <sz val="10"/>
      <name val="Arial"/>
      <family val="2"/>
    </font>
    <font>
      <sz val="9"/>
      <name val="Calibri"/>
      <family val="2"/>
      <scheme val="minor"/>
    </font>
    <font>
      <b/>
      <sz val="12"/>
      <name val="Calibri"/>
      <family val="2"/>
      <scheme val="minor"/>
    </font>
    <font>
      <b/>
      <sz val="9"/>
      <name val="Calibri"/>
      <family val="2"/>
      <scheme val="minor"/>
    </font>
    <font>
      <sz val="9"/>
      <color theme="1"/>
      <name val="Calibri"/>
      <family val="2"/>
      <scheme val="minor"/>
    </font>
    <font>
      <b/>
      <sz val="12"/>
      <color theme="1"/>
      <name val="Calibri"/>
      <family val="2"/>
      <scheme val="minor"/>
    </font>
    <font>
      <b/>
      <sz val="12"/>
      <color theme="0"/>
      <name val="Calibri"/>
      <family val="2"/>
      <scheme val="minor"/>
    </font>
    <font>
      <b/>
      <sz val="9"/>
      <color theme="0"/>
      <name val="Calibri"/>
      <family val="2"/>
      <scheme val="minor"/>
    </font>
    <font>
      <sz val="10"/>
      <color theme="0"/>
      <name val="Arial"/>
      <family val="2"/>
    </font>
    <font>
      <sz val="10"/>
      <name val="Calibri"/>
      <family val="2"/>
      <scheme val="minor"/>
    </font>
    <font>
      <b/>
      <sz val="11"/>
      <color rgb="FF000000"/>
      <name val="Arial"/>
      <family val="2"/>
    </font>
    <font>
      <sz val="9"/>
      <color rgb="FF000000"/>
      <name val="Calibri"/>
      <family val="2"/>
    </font>
    <font>
      <sz val="9"/>
      <color rgb="FF000000"/>
      <name val="Arial"/>
      <family val="2"/>
    </font>
    <font>
      <sz val="9"/>
      <color theme="1"/>
      <name val="Arial"/>
      <family val="2"/>
    </font>
    <font>
      <i/>
      <sz val="9"/>
      <color rgb="FF000000"/>
      <name val="Arial"/>
      <family val="2"/>
    </font>
    <font>
      <u/>
      <sz val="10"/>
      <name val="Arial"/>
      <family val="2"/>
    </font>
    <font>
      <u/>
      <sz val="10"/>
      <color theme="0"/>
      <name val="Arial"/>
      <family val="2"/>
    </font>
    <font>
      <sz val="10"/>
      <color rgb="FF222222"/>
      <name val="Arial"/>
      <family val="2"/>
    </font>
    <font>
      <vertAlign val="subscript"/>
      <sz val="10"/>
      <color rgb="FF222222"/>
      <name val="Arial"/>
      <family val="2"/>
    </font>
    <font>
      <i/>
      <sz val="11"/>
      <color theme="1"/>
      <name val="Calibri"/>
      <family val="2"/>
      <scheme val="minor"/>
    </font>
    <font>
      <i/>
      <sz val="10"/>
      <color theme="1"/>
      <name val="Arial"/>
      <family val="2"/>
    </font>
  </fonts>
  <fills count="23">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patternFill>
    </fill>
    <fill>
      <patternFill patternType="solid">
        <fgColor theme="0"/>
        <bgColor indexed="64"/>
      </patternFill>
    </fill>
    <fill>
      <patternFill patternType="solid">
        <fgColor rgb="FFFFC000"/>
        <bgColor indexed="64"/>
      </patternFill>
    </fill>
    <fill>
      <patternFill patternType="solid">
        <fgColor theme="5"/>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AEE0EE"/>
      </patternFill>
    </fill>
    <fill>
      <patternFill patternType="solid">
        <fgColor rgb="FF7030A0"/>
        <bgColor indexed="64"/>
      </patternFill>
    </fill>
    <fill>
      <patternFill patternType="solid">
        <fgColor theme="9" tint="-0.249977111117893"/>
        <bgColor indexed="64"/>
      </patternFill>
    </fill>
    <fill>
      <patternFill patternType="solid">
        <fgColor rgb="FFFF0000"/>
        <bgColor indexed="64"/>
      </patternFill>
    </fill>
    <fill>
      <patternFill patternType="solid">
        <fgColor theme="1"/>
        <bgColor indexed="64"/>
      </patternFill>
    </fill>
    <fill>
      <patternFill patternType="solid">
        <fgColor theme="4"/>
        <bgColor indexed="64"/>
      </patternFill>
    </fill>
    <fill>
      <patternFill patternType="solid">
        <fgColor theme="9"/>
        <bgColor indexed="64"/>
      </patternFill>
    </fill>
    <fill>
      <patternFill patternType="solid">
        <fgColor rgb="FFFFFFCC"/>
      </patternFill>
    </fill>
    <fill>
      <patternFill patternType="solid">
        <fgColor theme="0" tint="-4.9989318521683403E-2"/>
        <bgColor indexed="64"/>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thin">
        <color rgb="FF000000"/>
      </right>
      <top style="thin">
        <color indexed="64"/>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FFFFFF"/>
      </left>
      <right/>
      <top/>
      <bottom/>
      <diagonal/>
    </border>
    <border>
      <left/>
      <right style="thin">
        <color rgb="FFFFFFFF"/>
      </right>
      <top/>
      <bottom/>
      <diagonal/>
    </border>
    <border>
      <left style="thin">
        <color rgb="FFFFFFFF"/>
      </left>
      <right style="thin">
        <color rgb="FFFFFFFF"/>
      </right>
      <top/>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right/>
      <top style="thin">
        <color rgb="FFFFFFFF"/>
      </top>
      <bottom/>
      <diagonal/>
    </border>
    <border>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B2B2B2"/>
      </left>
      <right style="thin">
        <color rgb="FFB2B2B2"/>
      </right>
      <top style="thin">
        <color rgb="FFB2B2B2"/>
      </top>
      <bottom style="thin">
        <color rgb="FFB2B2B2"/>
      </bottom>
      <diagonal/>
    </border>
  </borders>
  <cellStyleXfs count="33">
    <xf numFmtId="0" fontId="0" fillId="0" borderId="0"/>
    <xf numFmtId="0" fontId="1" fillId="0" borderId="0" applyFill="0" applyBorder="0" applyAlignment="0" applyProtection="0"/>
    <xf numFmtId="0" fontId="3" fillId="0" borderId="0"/>
    <xf numFmtId="0" fontId="3" fillId="0" borderId="0" applyNumberForma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5" fillId="0" borderId="0"/>
    <xf numFmtId="43" fontId="3" fillId="0" borderId="0" applyFont="0" applyFill="0" applyBorder="0" applyAlignment="0" applyProtection="0"/>
    <xf numFmtId="0" fontId="3" fillId="0" borderId="0" applyNumberForma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165" fontId="3" fillId="0" borderId="0">
      <alignment horizontal="left" wrapText="1"/>
    </xf>
    <xf numFmtId="9" fontId="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0" fontId="18" fillId="0" borderId="0" applyNumberFormat="0" applyFill="0" applyBorder="0" applyAlignment="0" applyProtection="0"/>
    <xf numFmtId="9" fontId="14" fillId="0" borderId="0" applyFont="0" applyFill="0" applyBorder="0" applyAlignment="0" applyProtection="0"/>
    <xf numFmtId="43" fontId="14" fillId="0" borderId="0" applyFont="0" applyFill="0" applyBorder="0" applyAlignment="0" applyProtection="0"/>
    <xf numFmtId="0" fontId="25" fillId="5" borderId="0" applyNumberFormat="0" applyBorder="0" applyAlignment="0" applyProtection="0"/>
    <xf numFmtId="0" fontId="14" fillId="21" borderId="35" applyNumberFormat="0" applyFont="0" applyAlignment="0" applyProtection="0"/>
  </cellStyleXfs>
  <cellXfs count="694">
    <xf numFmtId="0" fontId="0" fillId="0" borderId="0" xfId="0"/>
    <xf numFmtId="0" fontId="3" fillId="0" borderId="0" xfId="2"/>
    <xf numFmtId="0" fontId="4" fillId="0" borderId="0" xfId="1" applyFont="1" applyFill="1" applyBorder="1" applyAlignment="1"/>
    <xf numFmtId="0" fontId="2" fillId="0" borderId="0" xfId="1" applyFont="1" applyFill="1" applyBorder="1" applyAlignment="1">
      <alignment horizontal="center"/>
    </xf>
    <xf numFmtId="0" fontId="5" fillId="0" borderId="0" xfId="1" applyFont="1" applyFill="1" applyBorder="1" applyAlignment="1">
      <alignment horizontal="center" vertical="center"/>
    </xf>
    <xf numFmtId="0" fontId="6" fillId="0" borderId="0" xfId="1" applyFont="1" applyFill="1" applyBorder="1" applyAlignment="1"/>
    <xf numFmtId="0" fontId="1" fillId="0" borderId="0" xfId="1" applyFill="1"/>
    <xf numFmtId="0" fontId="1" fillId="0" borderId="0" xfId="1" applyFill="1" applyBorder="1"/>
    <xf numFmtId="0" fontId="1" fillId="0" borderId="0" xfId="1" applyFill="1" applyBorder="1" applyAlignment="1">
      <alignment vertical="top" wrapText="1" readingOrder="1"/>
    </xf>
    <xf numFmtId="0" fontId="1" fillId="0" borderId="0" xfId="1" applyFill="1" applyBorder="1" applyAlignment="1">
      <alignment vertical="center" wrapText="1"/>
    </xf>
    <xf numFmtId="0" fontId="9" fillId="0" borderId="0" xfId="1" applyFont="1" applyFill="1" applyBorder="1" applyAlignment="1"/>
    <xf numFmtId="0" fontId="10" fillId="0" borderId="0" xfId="1" applyFont="1" applyFill="1" applyBorder="1" applyAlignment="1"/>
    <xf numFmtId="0" fontId="3" fillId="0" borderId="0" xfId="1" applyFont="1" applyFill="1" applyBorder="1" applyAlignment="1">
      <alignment readingOrder="1"/>
    </xf>
    <xf numFmtId="0" fontId="2" fillId="0" borderId="5" xfId="1" applyFont="1" applyFill="1" applyBorder="1" applyAlignment="1">
      <alignment horizontal="center"/>
    </xf>
    <xf numFmtId="0" fontId="1" fillId="0" borderId="0" xfId="1" applyFill="1" applyBorder="1" applyAlignment="1">
      <alignment vertical="top" wrapText="1"/>
    </xf>
    <xf numFmtId="0" fontId="0" fillId="0" borderId="0" xfId="0" applyBorder="1"/>
    <xf numFmtId="0" fontId="3" fillId="0" borderId="0" xfId="2" applyBorder="1"/>
    <xf numFmtId="0" fontId="7" fillId="0" borderId="0" xfId="1" applyFont="1" applyFill="1" applyBorder="1"/>
    <xf numFmtId="0" fontId="1" fillId="0" borderId="0" xfId="1" applyFont="1" applyFill="1" applyBorder="1" applyAlignment="1">
      <alignment horizontal="center"/>
    </xf>
    <xf numFmtId="0" fontId="7" fillId="0" borderId="0" xfId="1" applyFont="1" applyFill="1" applyBorder="1" applyAlignment="1">
      <alignment readingOrder="1"/>
    </xf>
    <xf numFmtId="0" fontId="11" fillId="0" borderId="0" xfId="1" applyFont="1" applyFill="1" applyBorder="1" applyAlignment="1"/>
    <xf numFmtId="0" fontId="11" fillId="0" borderId="0" xfId="1" applyFont="1" applyFill="1" applyBorder="1" applyAlignment="1">
      <alignment horizontal="center"/>
    </xf>
    <xf numFmtId="0" fontId="1" fillId="0" borderId="5" xfId="1" applyFont="1" applyFill="1" applyBorder="1" applyAlignment="1">
      <alignment horizontal="center"/>
    </xf>
    <xf numFmtId="0" fontId="13" fillId="0" borderId="0" xfId="1" applyFont="1" applyFill="1" applyBorder="1" applyAlignment="1">
      <alignment horizontal="center"/>
    </xf>
    <xf numFmtId="0" fontId="0" fillId="0" borderId="0" xfId="0"/>
    <xf numFmtId="0" fontId="0" fillId="0" borderId="7" xfId="0" applyBorder="1"/>
    <xf numFmtId="0" fontId="0" fillId="0" borderId="0" xfId="0" applyFill="1" applyBorder="1"/>
    <xf numFmtId="0" fontId="3" fillId="0" borderId="0" xfId="1" applyFont="1" applyFill="1" applyBorder="1" applyAlignment="1">
      <alignment vertical="top" wrapText="1" readingOrder="1"/>
    </xf>
    <xf numFmtId="0" fontId="3" fillId="0" borderId="0" xfId="1" applyFont="1" applyFill="1" applyBorder="1" applyAlignment="1">
      <alignment vertical="top" wrapText="1"/>
    </xf>
    <xf numFmtId="0" fontId="3" fillId="0" borderId="7" xfId="1" applyFont="1" applyFill="1" applyBorder="1" applyAlignment="1">
      <alignment vertical="center" wrapText="1"/>
    </xf>
    <xf numFmtId="0" fontId="3" fillId="0" borderId="9" xfId="1" applyFont="1" applyFill="1" applyBorder="1" applyAlignment="1">
      <alignment vertical="center" wrapText="1"/>
    </xf>
    <xf numFmtId="0" fontId="3" fillId="0" borderId="0" xfId="1" applyFont="1" applyFill="1" applyBorder="1" applyAlignment="1">
      <alignment horizontal="left" vertical="center" readingOrder="1"/>
    </xf>
    <xf numFmtId="0" fontId="3" fillId="0" borderId="0" xfId="1" applyFont="1" applyFill="1" applyBorder="1" applyAlignment="1">
      <alignment horizontal="left" vertical="top" readingOrder="1"/>
    </xf>
    <xf numFmtId="15" fontId="3" fillId="0" borderId="0" xfId="1" applyNumberFormat="1" applyFont="1" applyFill="1" applyBorder="1" applyAlignment="1">
      <alignment horizontal="left" readingOrder="1"/>
    </xf>
    <xf numFmtId="0" fontId="3" fillId="0" borderId="7" xfId="1" applyFont="1" applyFill="1" applyBorder="1" applyAlignment="1">
      <alignment vertical="top" wrapText="1" readingOrder="1"/>
    </xf>
    <xf numFmtId="0" fontId="3" fillId="0" borderId="9" xfId="1" applyFont="1" applyFill="1" applyBorder="1" applyAlignment="1">
      <alignment vertical="top" wrapText="1" readingOrder="1"/>
    </xf>
    <xf numFmtId="0" fontId="8" fillId="0" borderId="1" xfId="1" applyFont="1" applyFill="1" applyBorder="1" applyAlignment="1">
      <alignment vertical="top" wrapText="1" readingOrder="1"/>
    </xf>
    <xf numFmtId="0" fontId="0" fillId="0" borderId="0" xfId="0" applyFill="1"/>
    <xf numFmtId="0" fontId="18" fillId="0" borderId="0" xfId="28" applyFill="1" applyBorder="1" applyAlignment="1"/>
    <xf numFmtId="0" fontId="0" fillId="0" borderId="0" xfId="0" applyFill="1" applyBorder="1" applyAlignment="1"/>
    <xf numFmtId="1" fontId="0" fillId="0" borderId="0" xfId="0" applyNumberFormat="1"/>
    <xf numFmtId="0" fontId="23" fillId="0" borderId="0" xfId="0" applyFont="1" applyFill="1" applyBorder="1" applyAlignment="1">
      <alignment wrapText="1"/>
    </xf>
    <xf numFmtId="0" fontId="22" fillId="0" borderId="0" xfId="0" applyFont="1" applyFill="1" applyBorder="1" applyAlignment="1"/>
    <xf numFmtId="0" fontId="17" fillId="2" borderId="9" xfId="0" applyFont="1" applyFill="1" applyBorder="1"/>
    <xf numFmtId="0" fontId="3" fillId="0" borderId="4" xfId="0" applyFont="1" applyFill="1" applyBorder="1" applyAlignment="1">
      <alignment wrapText="1"/>
    </xf>
    <xf numFmtId="0" fontId="3" fillId="0" borderId="7" xfId="0" applyFont="1" applyFill="1" applyBorder="1" applyAlignment="1">
      <alignment wrapText="1"/>
    </xf>
    <xf numFmtId="0" fontId="3" fillId="0" borderId="9" xfId="0" applyFont="1" applyFill="1" applyBorder="1" applyAlignment="1">
      <alignment wrapText="1"/>
    </xf>
    <xf numFmtId="1" fontId="0" fillId="0" borderId="10" xfId="0" applyNumberFormat="1" applyBorder="1"/>
    <xf numFmtId="1" fontId="0" fillId="0" borderId="6" xfId="0" applyNumberFormat="1" applyBorder="1"/>
    <xf numFmtId="1" fontId="0" fillId="0" borderId="8" xfId="0" applyNumberFormat="1" applyBorder="1"/>
    <xf numFmtId="1" fontId="0" fillId="0" borderId="11" xfId="0" applyNumberFormat="1" applyBorder="1"/>
    <xf numFmtId="0" fontId="16" fillId="0" borderId="0" xfId="0" applyFont="1" applyFill="1" applyBorder="1"/>
    <xf numFmtId="0" fontId="17" fillId="2" borderId="1" xfId="0" applyFont="1" applyFill="1" applyBorder="1"/>
    <xf numFmtId="0" fontId="17" fillId="2" borderId="3" xfId="0" applyFont="1" applyFill="1" applyBorder="1"/>
    <xf numFmtId="0" fontId="17" fillId="2" borderId="2" xfId="0" applyFont="1" applyFill="1" applyBorder="1"/>
    <xf numFmtId="166" fontId="16" fillId="0" borderId="0" xfId="0" applyNumberFormat="1" applyFont="1" applyFill="1" applyBorder="1"/>
    <xf numFmtId="0" fontId="16" fillId="0" borderId="8" xfId="0" applyFont="1" applyFill="1" applyBorder="1"/>
    <xf numFmtId="0" fontId="16" fillId="0" borderId="10" xfId="0" applyFont="1" applyFill="1" applyBorder="1"/>
    <xf numFmtId="0" fontId="16" fillId="0" borderId="11" xfId="0" applyFont="1" applyFill="1" applyBorder="1"/>
    <xf numFmtId="166" fontId="16" fillId="0" borderId="8" xfId="0" applyNumberFormat="1" applyFont="1" applyFill="1" applyBorder="1"/>
    <xf numFmtId="0" fontId="16" fillId="2" borderId="1" xfId="0" applyFont="1" applyFill="1" applyBorder="1"/>
    <xf numFmtId="168" fontId="16" fillId="0" borderId="0" xfId="0" applyNumberFormat="1" applyFont="1" applyFill="1" applyBorder="1"/>
    <xf numFmtId="168" fontId="16" fillId="0" borderId="10" xfId="0" applyNumberFormat="1" applyFont="1" applyFill="1" applyBorder="1"/>
    <xf numFmtId="169" fontId="16" fillId="0" borderId="0" xfId="0" applyNumberFormat="1" applyFont="1" applyFill="1" applyBorder="1"/>
    <xf numFmtId="169" fontId="16" fillId="0" borderId="8" xfId="0" applyNumberFormat="1" applyFont="1" applyFill="1" applyBorder="1"/>
    <xf numFmtId="169" fontId="16" fillId="0" borderId="10" xfId="0" applyNumberFormat="1" applyFont="1" applyFill="1" applyBorder="1"/>
    <xf numFmtId="169" fontId="16" fillId="0" borderId="11" xfId="0" applyNumberFormat="1" applyFont="1" applyFill="1" applyBorder="1"/>
    <xf numFmtId="2" fontId="16" fillId="0" borderId="0" xfId="0" applyNumberFormat="1" applyFont="1" applyFill="1" applyBorder="1"/>
    <xf numFmtId="2" fontId="16" fillId="0" borderId="8" xfId="0" applyNumberFormat="1" applyFont="1" applyFill="1" applyBorder="1"/>
    <xf numFmtId="2" fontId="16" fillId="0" borderId="10" xfId="0" applyNumberFormat="1" applyFont="1" applyFill="1" applyBorder="1"/>
    <xf numFmtId="2" fontId="16" fillId="0" borderId="11" xfId="0" applyNumberFormat="1" applyFont="1" applyFill="1" applyBorder="1"/>
    <xf numFmtId="0" fontId="3" fillId="0" borderId="0" xfId="3" applyFont="1" applyFill="1" applyBorder="1" applyAlignment="1" applyProtection="1"/>
    <xf numFmtId="0" fontId="3" fillId="0" borderId="0" xfId="3" applyFont="1" applyFill="1" applyBorder="1"/>
    <xf numFmtId="0" fontId="3" fillId="0" borderId="0" xfId="0" applyFont="1" applyFill="1" applyBorder="1"/>
    <xf numFmtId="0" fontId="16" fillId="0" borderId="5" xfId="0" applyFont="1" applyFill="1" applyBorder="1"/>
    <xf numFmtId="0" fontId="16" fillId="0" borderId="6" xfId="0" applyFont="1" applyFill="1" applyBorder="1"/>
    <xf numFmtId="9" fontId="3" fillId="0" borderId="8" xfId="29" applyFont="1" applyFill="1" applyBorder="1"/>
    <xf numFmtId="0" fontId="21" fillId="0" borderId="0" xfId="0" applyFont="1" applyFill="1" applyBorder="1" applyAlignment="1"/>
    <xf numFmtId="1" fontId="16" fillId="0" borderId="0" xfId="0" applyNumberFormat="1" applyFont="1" applyFill="1" applyBorder="1"/>
    <xf numFmtId="1" fontId="16" fillId="0" borderId="10" xfId="0" applyNumberFormat="1" applyFont="1" applyFill="1" applyBorder="1"/>
    <xf numFmtId="11" fontId="20" fillId="0" borderId="0" xfId="0" applyNumberFormat="1" applyFont="1" applyFill="1" applyBorder="1" applyAlignment="1"/>
    <xf numFmtId="11" fontId="22" fillId="0" borderId="0" xfId="0" applyNumberFormat="1" applyFont="1" applyFill="1" applyBorder="1" applyAlignment="1">
      <alignment vertical="center" wrapText="1"/>
    </xf>
    <xf numFmtId="11" fontId="23" fillId="0" borderId="0" xfId="0" applyNumberFormat="1" applyFont="1" applyFill="1" applyBorder="1" applyAlignment="1">
      <alignment vertical="center" wrapText="1"/>
    </xf>
    <xf numFmtId="0" fontId="3" fillId="0" borderId="0" xfId="0" applyFont="1" applyBorder="1"/>
    <xf numFmtId="0" fontId="23" fillId="0" borderId="0" xfId="0" applyFont="1" applyBorder="1" applyAlignment="1">
      <alignment wrapText="1"/>
    </xf>
    <xf numFmtId="0" fontId="0" fillId="0" borderId="0" xfId="0" applyFill="1" applyBorder="1" applyAlignment="1">
      <alignment wrapText="1"/>
    </xf>
    <xf numFmtId="11" fontId="20" fillId="0" borderId="0" xfId="0" applyNumberFormat="1" applyFont="1" applyFill="1" applyBorder="1" applyAlignment="1">
      <alignment horizontal="left" indent="1"/>
    </xf>
    <xf numFmtId="11" fontId="8" fillId="2" borderId="1" xfId="0" applyNumberFormat="1" applyFont="1" applyFill="1" applyBorder="1" applyAlignment="1">
      <alignment vertical="center" wrapText="1"/>
    </xf>
    <xf numFmtId="11" fontId="8" fillId="2" borderId="2" xfId="0" applyNumberFormat="1" applyFont="1" applyFill="1" applyBorder="1" applyAlignment="1">
      <alignment vertical="center" wrapText="1"/>
    </xf>
    <xf numFmtId="11" fontId="8" fillId="2" borderId="3" xfId="0" applyNumberFormat="1" applyFont="1" applyFill="1" applyBorder="1" applyAlignment="1">
      <alignment vertical="center" wrapText="1"/>
    </xf>
    <xf numFmtId="11" fontId="16" fillId="0" borderId="0" xfId="0" applyNumberFormat="1" applyFont="1" applyFill="1" applyBorder="1"/>
    <xf numFmtId="11" fontId="16" fillId="0" borderId="10" xfId="0" applyNumberFormat="1" applyFont="1" applyFill="1" applyBorder="1"/>
    <xf numFmtId="11" fontId="22" fillId="0" borderId="0" xfId="0" applyNumberFormat="1" applyFont="1" applyFill="1" applyBorder="1" applyAlignment="1">
      <alignment horizontal="left" vertical="center" wrapText="1" indent="1"/>
    </xf>
    <xf numFmtId="170" fontId="16" fillId="0" borderId="0" xfId="30" applyNumberFormat="1" applyFont="1" applyFill="1" applyBorder="1"/>
    <xf numFmtId="170" fontId="16" fillId="0" borderId="8" xfId="30" applyNumberFormat="1" applyFont="1" applyFill="1" applyBorder="1"/>
    <xf numFmtId="170" fontId="16" fillId="0" borderId="10" xfId="30" applyNumberFormat="1" applyFont="1" applyFill="1" applyBorder="1"/>
    <xf numFmtId="170" fontId="16" fillId="0" borderId="11" xfId="30" applyNumberFormat="1" applyFont="1" applyFill="1" applyBorder="1"/>
    <xf numFmtId="0" fontId="3" fillId="0" borderId="10" xfId="0" applyFont="1" applyFill="1" applyBorder="1"/>
    <xf numFmtId="166" fontId="3" fillId="0" borderId="8" xfId="0" applyNumberFormat="1" applyFont="1" applyFill="1" applyBorder="1"/>
    <xf numFmtId="166" fontId="3" fillId="0" borderId="11" xfId="0" applyNumberFormat="1" applyFont="1" applyFill="1" applyBorder="1"/>
    <xf numFmtId="170" fontId="3" fillId="0" borderId="0" xfId="30" applyNumberFormat="1" applyFont="1" applyFill="1" applyBorder="1"/>
    <xf numFmtId="170" fontId="3" fillId="0" borderId="8" xfId="30" applyNumberFormat="1" applyFont="1" applyFill="1" applyBorder="1"/>
    <xf numFmtId="170" fontId="3" fillId="0" borderId="10" xfId="30" applyNumberFormat="1" applyFont="1" applyFill="1" applyBorder="1"/>
    <xf numFmtId="170" fontId="3" fillId="0" borderId="11" xfId="30" applyNumberFormat="1" applyFont="1" applyFill="1" applyBorder="1"/>
    <xf numFmtId="170" fontId="3" fillId="0" borderId="7" xfId="30" applyNumberFormat="1" applyFont="1" applyFill="1" applyBorder="1" applyAlignment="1">
      <alignment wrapText="1"/>
    </xf>
    <xf numFmtId="170" fontId="3" fillId="0" borderId="9" xfId="30" applyNumberFormat="1" applyFont="1" applyFill="1" applyBorder="1" applyAlignment="1">
      <alignment wrapText="1"/>
    </xf>
    <xf numFmtId="0" fontId="21" fillId="2" borderId="9" xfId="0" applyFont="1" applyFill="1" applyBorder="1" applyAlignment="1">
      <alignment wrapText="1"/>
    </xf>
    <xf numFmtId="170" fontId="16" fillId="0" borderId="5" xfId="30" applyNumberFormat="1" applyFont="1" applyFill="1" applyBorder="1"/>
    <xf numFmtId="170" fontId="16" fillId="0" borderId="6" xfId="30" applyNumberFormat="1" applyFont="1" applyFill="1" applyBorder="1"/>
    <xf numFmtId="11" fontId="22" fillId="0" borderId="0" xfId="0" quotePrefix="1" applyNumberFormat="1" applyFont="1" applyFill="1" applyBorder="1" applyAlignment="1">
      <alignment horizontal="left" vertical="center" wrapText="1" indent="1"/>
    </xf>
    <xf numFmtId="11" fontId="8" fillId="2" borderId="1" xfId="0" quotePrefix="1" applyNumberFormat="1" applyFont="1" applyFill="1" applyBorder="1" applyAlignment="1">
      <alignment vertical="center" wrapText="1"/>
    </xf>
    <xf numFmtId="2" fontId="3" fillId="0" borderId="8" xfId="3" applyNumberFormat="1" applyFont="1" applyFill="1" applyBorder="1"/>
    <xf numFmtId="2" fontId="3" fillId="0" borderId="11" xfId="3" applyNumberFormat="1" applyFont="1" applyFill="1" applyBorder="1"/>
    <xf numFmtId="0" fontId="20" fillId="0" borderId="0" xfId="0" applyFont="1" applyFill="1" applyBorder="1" applyAlignment="1"/>
    <xf numFmtId="11" fontId="23" fillId="0" borderId="0" xfId="0" applyNumberFormat="1" applyFont="1" applyBorder="1" applyAlignment="1">
      <alignment horizontal="left" vertical="center" wrapText="1" indent="1"/>
    </xf>
    <xf numFmtId="11" fontId="23" fillId="0" borderId="0" xfId="0" applyNumberFormat="1" applyFont="1" applyBorder="1" applyAlignment="1">
      <alignment vertical="center" wrapText="1"/>
    </xf>
    <xf numFmtId="0" fontId="23" fillId="0" borderId="0" xfId="0" applyFont="1" applyBorder="1" applyAlignment="1">
      <alignment horizontal="left" wrapText="1" indent="1"/>
    </xf>
    <xf numFmtId="0" fontId="23" fillId="0" borderId="7" xfId="0" applyFont="1" applyBorder="1" applyAlignment="1">
      <alignment wrapText="1"/>
    </xf>
    <xf numFmtId="0" fontId="3" fillId="0" borderId="7" xfId="0" applyFont="1" applyBorder="1" applyAlignment="1">
      <alignment wrapText="1"/>
    </xf>
    <xf numFmtId="166" fontId="16" fillId="0" borderId="0" xfId="0" applyNumberFormat="1" applyFont="1" applyBorder="1"/>
    <xf numFmtId="1" fontId="3" fillId="0" borderId="0" xfId="3" applyNumberFormat="1" applyFont="1" applyBorder="1"/>
    <xf numFmtId="10" fontId="3" fillId="0" borderId="0" xfId="29" applyNumberFormat="1" applyFont="1" applyBorder="1"/>
    <xf numFmtId="10" fontId="3" fillId="0" borderId="8" xfId="29" applyNumberFormat="1" applyFont="1" applyBorder="1"/>
    <xf numFmtId="0" fontId="3" fillId="0" borderId="9" xfId="0" applyFont="1" applyBorder="1" applyAlignment="1">
      <alignment wrapText="1"/>
    </xf>
    <xf numFmtId="166" fontId="16" fillId="0" borderId="10" xfId="0" applyNumberFormat="1" applyFont="1" applyBorder="1"/>
    <xf numFmtId="1" fontId="3" fillId="0" borderId="10" xfId="3" applyNumberFormat="1" applyFont="1" applyBorder="1"/>
    <xf numFmtId="10" fontId="3" fillId="0" borderId="10" xfId="29" applyNumberFormat="1" applyFont="1" applyBorder="1"/>
    <xf numFmtId="10" fontId="3" fillId="0" borderId="11" xfId="29" applyNumberFormat="1" applyFont="1" applyBorder="1"/>
    <xf numFmtId="0" fontId="23" fillId="0" borderId="0" xfId="0" applyFont="1" applyAlignment="1">
      <alignment wrapText="1"/>
    </xf>
    <xf numFmtId="0" fontId="3" fillId="0" borderId="4" xfId="0" applyFont="1" applyBorder="1" applyAlignment="1">
      <alignment wrapText="1"/>
    </xf>
    <xf numFmtId="0" fontId="3" fillId="0" borderId="5" xfId="0" applyFont="1" applyBorder="1"/>
    <xf numFmtId="0" fontId="16" fillId="0" borderId="6" xfId="0" applyFont="1" applyBorder="1"/>
    <xf numFmtId="0" fontId="16" fillId="0" borderId="8" xfId="0" applyFont="1" applyBorder="1"/>
    <xf numFmtId="0" fontId="3" fillId="0" borderId="10" xfId="0" applyFont="1" applyBorder="1"/>
    <xf numFmtId="0" fontId="16" fillId="0" borderId="11" xfId="0" applyFont="1" applyBorder="1"/>
    <xf numFmtId="0" fontId="17" fillId="2" borderId="1" xfId="0" applyFont="1" applyFill="1" applyBorder="1" applyAlignment="1">
      <alignment vertical="center"/>
    </xf>
    <xf numFmtId="0" fontId="3" fillId="0" borderId="8" xfId="0" applyFont="1" applyBorder="1"/>
    <xf numFmtId="2" fontId="24" fillId="0" borderId="0" xfId="0" applyNumberFormat="1" applyFont="1" applyBorder="1" applyAlignment="1">
      <alignment horizontal="right" vertical="center"/>
    </xf>
    <xf numFmtId="2" fontId="0" fillId="0" borderId="0" xfId="0" applyNumberFormat="1" applyBorder="1"/>
    <xf numFmtId="2" fontId="24" fillId="0" borderId="0" xfId="0" applyNumberFormat="1" applyFont="1" applyBorder="1"/>
    <xf numFmtId="2" fontId="0" fillId="0" borderId="8" xfId="0" applyNumberFormat="1" applyBorder="1"/>
    <xf numFmtId="2" fontId="0" fillId="0" borderId="11" xfId="0" applyNumberFormat="1" applyBorder="1"/>
    <xf numFmtId="2" fontId="24" fillId="0" borderId="0" xfId="0" applyNumberFormat="1" applyFont="1" applyBorder="1" applyAlignment="1">
      <alignment horizontal="right"/>
    </xf>
    <xf numFmtId="167" fontId="23" fillId="0" borderId="0" xfId="0" applyNumberFormat="1" applyFont="1" applyFill="1" applyBorder="1" applyAlignment="1">
      <alignment horizontal="left" vertical="center" wrapText="1"/>
    </xf>
    <xf numFmtId="165" fontId="0" fillId="0" borderId="0" xfId="0" applyNumberFormat="1" applyFill="1" applyBorder="1"/>
    <xf numFmtId="11" fontId="22" fillId="0" borderId="0" xfId="0" applyNumberFormat="1" applyFont="1" applyFill="1" applyBorder="1"/>
    <xf numFmtId="2" fontId="23" fillId="0" borderId="0" xfId="0" applyNumberFormat="1" applyFont="1" applyFill="1" applyBorder="1"/>
    <xf numFmtId="169" fontId="3" fillId="0" borderId="0" xfId="0" applyNumberFormat="1" applyFont="1" applyFill="1" applyBorder="1"/>
    <xf numFmtId="169" fontId="3" fillId="0" borderId="10" xfId="0" applyNumberFormat="1" applyFont="1" applyFill="1" applyBorder="1"/>
    <xf numFmtId="11" fontId="22" fillId="0" borderId="0" xfId="0" applyNumberFormat="1" applyFont="1" applyFill="1" applyBorder="1" applyAlignment="1"/>
    <xf numFmtId="11" fontId="16" fillId="0" borderId="0" xfId="0" applyNumberFormat="1" applyFont="1" applyFill="1" applyBorder="1" applyAlignment="1">
      <alignment wrapText="1"/>
    </xf>
    <xf numFmtId="11" fontId="8" fillId="2" borderId="10" xfId="0" applyNumberFormat="1" applyFont="1" applyFill="1" applyBorder="1" applyAlignment="1">
      <alignment vertical="center" wrapText="1"/>
    </xf>
    <xf numFmtId="2" fontId="16" fillId="0" borderId="5" xfId="0" applyNumberFormat="1" applyFont="1" applyFill="1" applyBorder="1"/>
    <xf numFmtId="168" fontId="16" fillId="0" borderId="5" xfId="0" applyNumberFormat="1" applyFont="1" applyFill="1" applyBorder="1"/>
    <xf numFmtId="0" fontId="17" fillId="2" borderId="9" xfId="0" applyFont="1" applyFill="1" applyBorder="1" applyAlignment="1">
      <alignment vertical="center"/>
    </xf>
    <xf numFmtId="0" fontId="17" fillId="2" borderId="10" xfId="0" applyFont="1" applyFill="1" applyBorder="1" applyAlignment="1">
      <alignment vertical="center" wrapText="1"/>
    </xf>
    <xf numFmtId="0" fontId="17" fillId="2" borderId="11" xfId="0" applyFont="1" applyFill="1" applyBorder="1" applyAlignment="1">
      <alignment vertical="center" wrapText="1"/>
    </xf>
    <xf numFmtId="0" fontId="17" fillId="2" borderId="10" xfId="0" applyFont="1" applyFill="1" applyBorder="1" applyAlignment="1">
      <alignment vertical="center"/>
    </xf>
    <xf numFmtId="0" fontId="8" fillId="2" borderId="3" xfId="0" applyFont="1" applyFill="1" applyBorder="1" applyAlignment="1">
      <alignment vertical="center" wrapText="1"/>
    </xf>
    <xf numFmtId="0" fontId="17" fillId="2" borderId="2" xfId="0" quotePrefix="1" applyFont="1" applyFill="1" applyBorder="1" applyAlignment="1">
      <alignment vertical="center" wrapText="1"/>
    </xf>
    <xf numFmtId="0" fontId="17" fillId="2" borderId="2" xfId="0" applyFont="1" applyFill="1" applyBorder="1" applyAlignment="1">
      <alignment vertical="center" wrapText="1"/>
    </xf>
    <xf numFmtId="0" fontId="17" fillId="2" borderId="3" xfId="0" applyFont="1" applyFill="1" applyBorder="1" applyAlignment="1">
      <alignment vertical="center" wrapText="1"/>
    </xf>
    <xf numFmtId="0" fontId="21" fillId="2" borderId="10" xfId="0" applyFont="1" applyFill="1" applyBorder="1" applyAlignment="1">
      <alignment vertical="center" wrapText="1"/>
    </xf>
    <xf numFmtId="0" fontId="21" fillId="2" borderId="11" xfId="0" applyFont="1" applyFill="1" applyBorder="1" applyAlignment="1">
      <alignment vertical="center" wrapTex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2" fontId="8" fillId="2" borderId="9" xfId="0" applyNumberFormat="1" applyFont="1" applyFill="1" applyBorder="1" applyAlignment="1">
      <alignment horizontal="center" vertical="center"/>
    </xf>
    <xf numFmtId="0" fontId="8" fillId="2" borderId="10"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9" xfId="0" applyFont="1" applyFill="1" applyBorder="1" applyAlignment="1">
      <alignment horizontal="center"/>
    </xf>
    <xf numFmtId="0" fontId="17" fillId="2" borderId="10" xfId="0" applyFont="1" applyFill="1" applyBorder="1" applyAlignment="1">
      <alignment horizontal="center"/>
    </xf>
    <xf numFmtId="0" fontId="17" fillId="2" borderId="11" xfId="0" applyFont="1" applyFill="1" applyBorder="1" applyAlignment="1">
      <alignment horizontal="center" wrapText="1"/>
    </xf>
    <xf numFmtId="2" fontId="3" fillId="0" borderId="0" xfId="0" applyNumberFormat="1" applyFont="1" applyFill="1" applyBorder="1"/>
    <xf numFmtId="2" fontId="3" fillId="0" borderId="0" xfId="3" applyNumberFormat="1" applyFont="1" applyFill="1" applyBorder="1" applyAlignment="1" applyProtection="1"/>
    <xf numFmtId="2" fontId="3" fillId="0" borderId="0" xfId="3" applyNumberFormat="1" applyFont="1" applyFill="1" applyBorder="1"/>
    <xf numFmtId="2" fontId="16" fillId="0" borderId="8" xfId="0" applyNumberFormat="1" applyFont="1" applyBorder="1"/>
    <xf numFmtId="0" fontId="0" fillId="0" borderId="9" xfId="0" applyFill="1" applyBorder="1"/>
    <xf numFmtId="0" fontId="16" fillId="4" borderId="16" xfId="0" applyFont="1" applyFill="1" applyBorder="1" applyAlignment="1">
      <alignment horizontal="left" wrapText="1"/>
    </xf>
    <xf numFmtId="0" fontId="3" fillId="4" borderId="16" xfId="0" applyFont="1" applyFill="1" applyBorder="1" applyAlignment="1">
      <alignment wrapText="1"/>
    </xf>
    <xf numFmtId="0" fontId="16" fillId="4" borderId="16" xfId="0" applyFont="1" applyFill="1" applyBorder="1" applyAlignment="1">
      <alignment wrapText="1"/>
    </xf>
    <xf numFmtId="11" fontId="31" fillId="4" borderId="16" xfId="28" applyNumberFormat="1" applyFont="1" applyFill="1" applyBorder="1" applyAlignment="1">
      <alignment vertical="center" wrapText="1"/>
    </xf>
    <xf numFmtId="0" fontId="31" fillId="4" borderId="16" xfId="28" applyFont="1" applyFill="1" applyBorder="1" applyAlignment="1">
      <alignment wrapText="1"/>
    </xf>
    <xf numFmtId="0" fontId="16" fillId="0" borderId="0" xfId="0" applyFont="1" applyFill="1" applyBorder="1" applyAlignment="1">
      <alignment wrapText="1"/>
    </xf>
    <xf numFmtId="11" fontId="8" fillId="2" borderId="3" xfId="0" applyNumberFormat="1" applyFont="1" applyFill="1" applyBorder="1" applyAlignment="1">
      <alignment horizontal="left" vertical="center" wrapText="1" indent="1"/>
    </xf>
    <xf numFmtId="1" fontId="16" fillId="0" borderId="8" xfId="0" applyNumberFormat="1" applyFont="1" applyFill="1" applyBorder="1" applyAlignment="1">
      <alignment horizontal="center"/>
    </xf>
    <xf numFmtId="1" fontId="16" fillId="0" borderId="8" xfId="0" applyNumberFormat="1" applyFont="1" applyBorder="1" applyAlignment="1">
      <alignment horizontal="center"/>
    </xf>
    <xf numFmtId="1" fontId="16" fillId="0" borderId="11" xfId="0" applyNumberFormat="1" applyFont="1" applyFill="1" applyBorder="1" applyAlignment="1">
      <alignment horizontal="center"/>
    </xf>
    <xf numFmtId="11" fontId="8" fillId="2" borderId="16" xfId="0" applyNumberFormat="1" applyFont="1" applyFill="1" applyBorder="1" applyAlignment="1">
      <alignment vertical="center" wrapText="1"/>
    </xf>
    <xf numFmtId="11" fontId="16" fillId="0" borderId="6" xfId="0" applyNumberFormat="1" applyFont="1" applyBorder="1"/>
    <xf numFmtId="11" fontId="3" fillId="0" borderId="8" xfId="0" applyNumberFormat="1" applyFont="1" applyFill="1" applyBorder="1" applyAlignment="1">
      <alignment wrapText="1"/>
    </xf>
    <xf numFmtId="11" fontId="3" fillId="0" borderId="11" xfId="0" applyNumberFormat="1" applyFont="1" applyFill="1" applyBorder="1" applyAlignment="1">
      <alignment wrapText="1"/>
    </xf>
    <xf numFmtId="0" fontId="16" fillId="4" borderId="16" xfId="0" applyFont="1" applyFill="1" applyBorder="1" applyAlignment="1">
      <alignment vertical="top" wrapText="1"/>
    </xf>
    <xf numFmtId="166" fontId="16" fillId="0" borderId="0" xfId="0" applyNumberFormat="1" applyFont="1" applyFill="1"/>
    <xf numFmtId="1" fontId="16" fillId="0" borderId="0" xfId="0" applyNumberFormat="1" applyFont="1" applyFill="1"/>
    <xf numFmtId="1" fontId="3" fillId="0" borderId="0" xfId="3" applyNumberFormat="1" applyFill="1" applyBorder="1"/>
    <xf numFmtId="166" fontId="16" fillId="0" borderId="10" xfId="0" applyNumberFormat="1" applyFont="1" applyFill="1" applyBorder="1"/>
    <xf numFmtId="1" fontId="3" fillId="0" borderId="10" xfId="3" applyNumberFormat="1" applyFill="1" applyBorder="1"/>
    <xf numFmtId="171" fontId="3" fillId="0" borderId="6" xfId="29" applyNumberFormat="1" applyFont="1" applyFill="1" applyBorder="1"/>
    <xf numFmtId="171" fontId="3" fillId="0" borderId="8" xfId="29" applyNumberFormat="1" applyFont="1" applyFill="1" applyBorder="1"/>
    <xf numFmtId="1" fontId="3" fillId="0" borderId="8" xfId="3" applyNumberFormat="1" applyFill="1" applyBorder="1"/>
    <xf numFmtId="171" fontId="3" fillId="0" borderId="11" xfId="29" applyNumberFormat="1" applyFont="1" applyFill="1" applyBorder="1"/>
    <xf numFmtId="10" fontId="0" fillId="0" borderId="0" xfId="0" applyNumberFormat="1"/>
    <xf numFmtId="10" fontId="20" fillId="0" borderId="0" xfId="0" applyNumberFormat="1" applyFont="1" applyFill="1" applyBorder="1" applyAlignment="1">
      <alignment horizontal="left" indent="1"/>
    </xf>
    <xf numFmtId="10" fontId="0" fillId="0" borderId="0" xfId="0" applyNumberFormat="1" applyFill="1" applyBorder="1"/>
    <xf numFmtId="1" fontId="22" fillId="0" borderId="0" xfId="0" applyNumberFormat="1" applyFont="1" applyBorder="1" applyAlignment="1">
      <alignment horizontal="left" vertical="center" wrapText="1" indent="1"/>
    </xf>
    <xf numFmtId="1" fontId="23" fillId="0" borderId="0" xfId="0" applyNumberFormat="1" applyFont="1" applyBorder="1" applyAlignment="1">
      <alignment wrapText="1"/>
    </xf>
    <xf numFmtId="0" fontId="0" fillId="0" borderId="0" xfId="0" applyAlignment="1">
      <alignment wrapText="1"/>
    </xf>
    <xf numFmtId="0" fontId="17" fillId="2" borderId="3" xfId="0" applyFont="1" applyFill="1" applyBorder="1" applyAlignment="1">
      <alignment wrapText="1"/>
    </xf>
    <xf numFmtId="0" fontId="17" fillId="2" borderId="2" xfId="0" applyFont="1" applyFill="1" applyBorder="1" applyAlignment="1">
      <alignment wrapText="1"/>
    </xf>
    <xf numFmtId="0" fontId="0" fillId="0" borderId="4" xfId="0" applyBorder="1"/>
    <xf numFmtId="0" fontId="0" fillId="0" borderId="5" xfId="0" applyBorder="1"/>
    <xf numFmtId="0" fontId="0" fillId="0" borderId="6" xfId="0" applyBorder="1"/>
    <xf numFmtId="0" fontId="0" fillId="0" borderId="8" xfId="0" applyBorder="1"/>
    <xf numFmtId="11" fontId="23" fillId="0" borderId="7" xfId="0" applyNumberFormat="1" applyFont="1" applyBorder="1" applyAlignment="1">
      <alignment wrapText="1"/>
    </xf>
    <xf numFmtId="0" fontId="0" fillId="0" borderId="8" xfId="0" applyFill="1" applyBorder="1"/>
    <xf numFmtId="0" fontId="0" fillId="0" borderId="10" xfId="0" applyFill="1" applyBorder="1"/>
    <xf numFmtId="0" fontId="0" fillId="0" borderId="11" xfId="0" applyFill="1" applyBorder="1"/>
    <xf numFmtId="2" fontId="24" fillId="0" borderId="0" xfId="0" applyNumberFormat="1" applyFont="1" applyBorder="1" applyAlignment="1"/>
    <xf numFmtId="0" fontId="3" fillId="0" borderId="11" xfId="0" applyFont="1" applyFill="1" applyBorder="1"/>
    <xf numFmtId="0" fontId="23" fillId="0" borderId="9" xfId="0" applyFont="1" applyFill="1" applyBorder="1" applyAlignment="1">
      <alignment wrapText="1"/>
    </xf>
    <xf numFmtId="2" fontId="24" fillId="0" borderId="10" xfId="0" applyNumberFormat="1" applyFont="1" applyBorder="1" applyAlignment="1">
      <alignment horizontal="right" vertical="center"/>
    </xf>
    <xf numFmtId="0" fontId="0" fillId="0" borderId="10" xfId="0" applyBorder="1"/>
    <xf numFmtId="2" fontId="0" fillId="0" borderId="10" xfId="0" applyNumberFormat="1" applyFill="1" applyBorder="1"/>
    <xf numFmtId="11" fontId="8" fillId="2" borderId="1" xfId="0" applyNumberFormat="1" applyFont="1" applyFill="1" applyBorder="1" applyAlignment="1">
      <alignment horizontal="left" vertical="center" wrapText="1" indent="1"/>
    </xf>
    <xf numFmtId="11" fontId="8" fillId="2" borderId="2" xfId="0" applyNumberFormat="1" applyFont="1" applyFill="1" applyBorder="1" applyAlignment="1">
      <alignment horizontal="left" vertical="center" wrapText="1" indent="1"/>
    </xf>
    <xf numFmtId="0" fontId="3" fillId="0" borderId="0" xfId="0" applyFont="1" applyFill="1" applyBorder="1" applyAlignment="1">
      <alignment wrapText="1"/>
    </xf>
    <xf numFmtId="11" fontId="31" fillId="4" borderId="16" xfId="28" applyNumberFormat="1" applyFont="1" applyFill="1" applyBorder="1" applyAlignment="1">
      <alignment wrapText="1"/>
    </xf>
    <xf numFmtId="0" fontId="17" fillId="4" borderId="16" xfId="0" applyFont="1" applyFill="1" applyBorder="1" applyAlignment="1">
      <alignment horizontal="center" vertical="center" wrapText="1"/>
    </xf>
    <xf numFmtId="0" fontId="17" fillId="4" borderId="16" xfId="0" applyFont="1" applyFill="1" applyBorder="1" applyAlignment="1">
      <alignment horizontal="center" vertical="top" wrapText="1"/>
    </xf>
    <xf numFmtId="167" fontId="8" fillId="0" borderId="0" xfId="0" applyNumberFormat="1" applyFont="1" applyFill="1" applyBorder="1" applyAlignment="1">
      <alignment vertical="center" wrapText="1"/>
    </xf>
    <xf numFmtId="0" fontId="17"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4" fillId="0" borderId="0" xfId="0" applyFont="1"/>
    <xf numFmtId="0" fontId="34" fillId="0" borderId="0" xfId="0" applyFont="1" applyAlignment="1">
      <alignment horizontal="center"/>
    </xf>
    <xf numFmtId="0" fontId="37" fillId="0" borderId="0" xfId="0" applyFont="1"/>
    <xf numFmtId="0" fontId="39" fillId="8" borderId="10" xfId="0" applyFont="1" applyFill="1" applyBorder="1"/>
    <xf numFmtId="0" fontId="40" fillId="8" borderId="10" xfId="0" applyFont="1" applyFill="1" applyBorder="1"/>
    <xf numFmtId="0" fontId="20" fillId="0" borderId="19" xfId="31" applyFont="1" applyFill="1" applyBorder="1"/>
    <xf numFmtId="0" fontId="40" fillId="9" borderId="16" xfId="31" applyFont="1" applyFill="1" applyBorder="1" applyAlignment="1">
      <alignment horizontal="center" wrapText="1"/>
    </xf>
    <xf numFmtId="0" fontId="20" fillId="0" borderId="18" xfId="31" applyFont="1" applyFill="1" applyBorder="1"/>
    <xf numFmtId="0" fontId="36" fillId="0" borderId="17" xfId="0" applyFont="1" applyBorder="1"/>
    <xf numFmtId="0" fontId="40" fillId="9" borderId="3" xfId="0" applyFont="1" applyFill="1" applyBorder="1"/>
    <xf numFmtId="0" fontId="40" fillId="9" borderId="2" xfId="0" applyFont="1" applyFill="1" applyBorder="1"/>
    <xf numFmtId="0" fontId="40" fillId="9" borderId="1" xfId="0" applyFont="1" applyFill="1" applyBorder="1"/>
    <xf numFmtId="0" fontId="40" fillId="9" borderId="16" xfId="0" applyFont="1" applyFill="1" applyBorder="1" applyAlignment="1">
      <alignment horizontal="center"/>
    </xf>
    <xf numFmtId="0" fontId="34" fillId="10" borderId="18" xfId="0" applyFont="1" applyFill="1" applyBorder="1"/>
    <xf numFmtId="1" fontId="34" fillId="10" borderId="4" xfId="0" applyNumberFormat="1" applyFont="1" applyFill="1" applyBorder="1"/>
    <xf numFmtId="1" fontId="34" fillId="10" borderId="5" xfId="0" applyNumberFormat="1" applyFont="1" applyFill="1" applyBorder="1"/>
    <xf numFmtId="1" fontId="34" fillId="10" borderId="6" xfId="0" applyNumberFormat="1" applyFont="1" applyFill="1" applyBorder="1"/>
    <xf numFmtId="166" fontId="34" fillId="10" borderId="4" xfId="0" applyNumberFormat="1" applyFont="1" applyFill="1" applyBorder="1"/>
    <xf numFmtId="166" fontId="34" fillId="10" borderId="5" xfId="0" applyNumberFormat="1" applyFont="1" applyFill="1" applyBorder="1"/>
    <xf numFmtId="166" fontId="34" fillId="10" borderId="6" xfId="0" applyNumberFormat="1" applyFont="1" applyFill="1" applyBorder="1"/>
    <xf numFmtId="2" fontId="34" fillId="10" borderId="4" xfId="0" applyNumberFormat="1" applyFont="1" applyFill="1" applyBorder="1"/>
    <xf numFmtId="2" fontId="34" fillId="10" borderId="5" xfId="0" applyNumberFormat="1" applyFont="1" applyFill="1" applyBorder="1"/>
    <xf numFmtId="2" fontId="34" fillId="10" borderId="6" xfId="0" applyNumberFormat="1" applyFont="1" applyFill="1" applyBorder="1"/>
    <xf numFmtId="1" fontId="34" fillId="10" borderId="19" xfId="0" applyNumberFormat="1" applyFont="1" applyFill="1" applyBorder="1" applyAlignment="1">
      <alignment horizontal="center"/>
    </xf>
    <xf numFmtId="0" fontId="34" fillId="11" borderId="18" xfId="0" applyFont="1" applyFill="1" applyBorder="1"/>
    <xf numFmtId="1" fontId="34" fillId="11" borderId="7" xfId="0" applyNumberFormat="1" applyFont="1" applyFill="1" applyBorder="1"/>
    <xf numFmtId="1" fontId="34" fillId="11" borderId="0" xfId="0" applyNumberFormat="1" applyFont="1" applyFill="1"/>
    <xf numFmtId="1" fontId="34" fillId="11" borderId="8" xfId="0" applyNumberFormat="1" applyFont="1" applyFill="1" applyBorder="1"/>
    <xf numFmtId="166" fontId="34" fillId="11" borderId="7" xfId="0" applyNumberFormat="1" applyFont="1" applyFill="1" applyBorder="1"/>
    <xf numFmtId="166" fontId="34" fillId="11" borderId="0" xfId="0" applyNumberFormat="1" applyFont="1" applyFill="1"/>
    <xf numFmtId="166" fontId="34" fillId="11" borderId="8" xfId="0" applyNumberFormat="1" applyFont="1" applyFill="1" applyBorder="1"/>
    <xf numFmtId="2" fontId="34" fillId="11" borderId="7" xfId="0" applyNumberFormat="1" applyFont="1" applyFill="1" applyBorder="1"/>
    <xf numFmtId="2" fontId="34" fillId="11" borderId="0" xfId="0" applyNumberFormat="1" applyFont="1" applyFill="1"/>
    <xf numFmtId="2" fontId="34" fillId="11" borderId="8" xfId="0" applyNumberFormat="1" applyFont="1" applyFill="1" applyBorder="1"/>
    <xf numFmtId="1" fontId="34" fillId="11" borderId="18" xfId="0" applyNumberFormat="1" applyFont="1" applyFill="1" applyBorder="1" applyAlignment="1">
      <alignment horizontal="center"/>
    </xf>
    <xf numFmtId="1" fontId="34" fillId="10" borderId="7" xfId="0" applyNumberFormat="1" applyFont="1" applyFill="1" applyBorder="1"/>
    <xf numFmtId="1" fontId="34" fillId="10" borderId="0" xfId="0" applyNumberFormat="1" applyFont="1" applyFill="1"/>
    <xf numFmtId="1" fontId="34" fillId="10" borderId="8" xfId="0" applyNumberFormat="1" applyFont="1" applyFill="1" applyBorder="1"/>
    <xf numFmtId="166" fontId="34" fillId="10" borderId="7" xfId="0" applyNumberFormat="1" applyFont="1" applyFill="1" applyBorder="1"/>
    <xf numFmtId="166" fontId="34" fillId="10" borderId="0" xfId="0" applyNumberFormat="1" applyFont="1" applyFill="1"/>
    <xf numFmtId="166" fontId="34" fillId="10" borderId="8" xfId="0" applyNumberFormat="1" applyFont="1" applyFill="1" applyBorder="1"/>
    <xf numFmtId="2" fontId="34" fillId="10" borderId="7" xfId="0" applyNumberFormat="1" applyFont="1" applyFill="1" applyBorder="1"/>
    <xf numFmtId="2" fontId="34" fillId="10" borderId="0" xfId="0" applyNumberFormat="1" applyFont="1" applyFill="1"/>
    <xf numFmtId="2" fontId="34" fillId="10" borderId="8" xfId="0" applyNumberFormat="1" applyFont="1" applyFill="1" applyBorder="1"/>
    <xf numFmtId="1" fontId="34" fillId="10" borderId="18" xfId="0" applyNumberFormat="1" applyFont="1" applyFill="1" applyBorder="1" applyAlignment="1">
      <alignment horizontal="center"/>
    </xf>
    <xf numFmtId="0" fontId="34" fillId="10" borderId="17" xfId="0" applyFont="1" applyFill="1" applyBorder="1"/>
    <xf numFmtId="1" fontId="34" fillId="10" borderId="9" xfId="0" applyNumberFormat="1" applyFont="1" applyFill="1" applyBorder="1"/>
    <xf numFmtId="1" fontId="34" fillId="10" borderId="10" xfId="0" applyNumberFormat="1" applyFont="1" applyFill="1" applyBorder="1"/>
    <xf numFmtId="1" fontId="34" fillId="10" borderId="11" xfId="0" applyNumberFormat="1" applyFont="1" applyFill="1" applyBorder="1"/>
    <xf numFmtId="166" fontId="34" fillId="10" borderId="9" xfId="0" applyNumberFormat="1" applyFont="1" applyFill="1" applyBorder="1"/>
    <xf numFmtId="166" fontId="34" fillId="10" borderId="10" xfId="0" applyNumberFormat="1" applyFont="1" applyFill="1" applyBorder="1"/>
    <xf numFmtId="166" fontId="34" fillId="10" borderId="11" xfId="0" applyNumberFormat="1" applyFont="1" applyFill="1" applyBorder="1"/>
    <xf numFmtId="2" fontId="34" fillId="10" borderId="9" xfId="0" applyNumberFormat="1" applyFont="1" applyFill="1" applyBorder="1"/>
    <xf numFmtId="2" fontId="34" fillId="10" borderId="10" xfId="0" applyNumberFormat="1" applyFont="1" applyFill="1" applyBorder="1"/>
    <xf numFmtId="2" fontId="34" fillId="10" borderId="11" xfId="0" applyNumberFormat="1" applyFont="1" applyFill="1" applyBorder="1"/>
    <xf numFmtId="1" fontId="34" fillId="10" borderId="17" xfId="0" applyNumberFormat="1" applyFont="1" applyFill="1" applyBorder="1" applyAlignment="1">
      <alignment horizontal="center"/>
    </xf>
    <xf numFmtId="0" fontId="34" fillId="11" borderId="19" xfId="0" applyFont="1" applyFill="1" applyBorder="1"/>
    <xf numFmtId="0" fontId="34" fillId="10" borderId="18" xfId="0" applyFont="1" applyFill="1" applyBorder="1" applyAlignment="1">
      <alignment horizontal="center"/>
    </xf>
    <xf numFmtId="0" fontId="37" fillId="11" borderId="17" xfId="0" applyFont="1" applyFill="1" applyBorder="1"/>
    <xf numFmtId="0" fontId="34" fillId="10" borderId="19" xfId="0" applyFont="1" applyFill="1" applyBorder="1"/>
    <xf numFmtId="1" fontId="34" fillId="11" borderId="4" xfId="0" applyNumberFormat="1" applyFont="1" applyFill="1" applyBorder="1"/>
    <xf numFmtId="1" fontId="34" fillId="11" borderId="5" xfId="0" applyNumberFormat="1" applyFont="1" applyFill="1" applyBorder="1"/>
    <xf numFmtId="1" fontId="34" fillId="11" borderId="6" xfId="0" applyNumberFormat="1" applyFont="1" applyFill="1" applyBorder="1"/>
    <xf numFmtId="166" fontId="34" fillId="11" borderId="4" xfId="0" applyNumberFormat="1" applyFont="1" applyFill="1" applyBorder="1"/>
    <xf numFmtId="166" fontId="34" fillId="11" borderId="5" xfId="0" applyNumberFormat="1" applyFont="1" applyFill="1" applyBorder="1"/>
    <xf numFmtId="166" fontId="34" fillId="11" borderId="6" xfId="0" applyNumberFormat="1" applyFont="1" applyFill="1" applyBorder="1"/>
    <xf numFmtId="2" fontId="34" fillId="11" borderId="4" xfId="0" applyNumberFormat="1" applyFont="1" applyFill="1" applyBorder="1"/>
    <xf numFmtId="2" fontId="34" fillId="11" borderId="5" xfId="0" applyNumberFormat="1" applyFont="1" applyFill="1" applyBorder="1"/>
    <xf numFmtId="2" fontId="34" fillId="11" borderId="6" xfId="0" applyNumberFormat="1" applyFont="1" applyFill="1" applyBorder="1"/>
    <xf numFmtId="1" fontId="34" fillId="11" borderId="19" xfId="0" applyNumberFormat="1" applyFont="1" applyFill="1" applyBorder="1" applyAlignment="1">
      <alignment horizontal="center"/>
    </xf>
    <xf numFmtId="0" fontId="34" fillId="11" borderId="17" xfId="0" applyFont="1" applyFill="1" applyBorder="1"/>
    <xf numFmtId="166" fontId="42" fillId="12" borderId="5" xfId="0" applyNumberFormat="1" applyFont="1" applyFill="1" applyBorder="1"/>
    <xf numFmtId="166" fontId="42" fillId="12" borderId="2" xfId="0" applyNumberFormat="1" applyFont="1" applyFill="1" applyBorder="1"/>
    <xf numFmtId="2" fontId="42" fillId="12" borderId="5" xfId="0" applyNumberFormat="1" applyFont="1" applyFill="1" applyBorder="1"/>
    <xf numFmtId="2" fontId="42" fillId="12" borderId="2" xfId="0" applyNumberFormat="1" applyFont="1" applyFill="1" applyBorder="1"/>
    <xf numFmtId="1" fontId="42" fillId="12" borderId="5" xfId="0" applyNumberFormat="1" applyFont="1" applyFill="1" applyBorder="1"/>
    <xf numFmtId="1" fontId="42" fillId="12" borderId="2" xfId="0" applyNumberFormat="1" applyFont="1" applyFill="1" applyBorder="1"/>
    <xf numFmtId="1" fontId="42" fillId="12" borderId="3" xfId="0" applyNumberFormat="1" applyFont="1" applyFill="1" applyBorder="1"/>
    <xf numFmtId="1" fontId="42" fillId="12" borderId="7" xfId="0" applyNumberFormat="1" applyFont="1" applyFill="1" applyBorder="1"/>
    <xf numFmtId="1" fontId="42" fillId="12" borderId="0" xfId="0" applyNumberFormat="1" applyFont="1" applyFill="1"/>
    <xf numFmtId="1" fontId="42" fillId="12" borderId="8" xfId="0" applyNumberFormat="1" applyFont="1" applyFill="1" applyBorder="1"/>
    <xf numFmtId="1" fontId="42" fillId="12" borderId="9" xfId="0" applyNumberFormat="1" applyFont="1" applyFill="1" applyBorder="1"/>
    <xf numFmtId="1" fontId="42" fillId="12" borderId="10" xfId="0" applyNumberFormat="1" applyFont="1" applyFill="1" applyBorder="1"/>
    <xf numFmtId="1" fontId="42" fillId="12" borderId="11" xfId="0" applyNumberFormat="1" applyFont="1" applyFill="1" applyBorder="1"/>
    <xf numFmtId="0" fontId="34" fillId="10" borderId="7" xfId="0" applyFont="1" applyFill="1" applyBorder="1"/>
    <xf numFmtId="0" fontId="34" fillId="11" borderId="18" xfId="0" applyFont="1" applyFill="1" applyBorder="1" applyAlignment="1">
      <alignment horizontal="center"/>
    </xf>
    <xf numFmtId="1" fontId="34" fillId="11" borderId="9" xfId="0" applyNumberFormat="1" applyFont="1" applyFill="1" applyBorder="1"/>
    <xf numFmtId="1" fontId="34" fillId="11" borderId="10" xfId="0" applyNumberFormat="1" applyFont="1" applyFill="1" applyBorder="1"/>
    <xf numFmtId="1" fontId="34" fillId="11" borderId="11" xfId="0" applyNumberFormat="1" applyFont="1" applyFill="1" applyBorder="1"/>
    <xf numFmtId="166" fontId="34" fillId="11" borderId="10" xfId="0" applyNumberFormat="1" applyFont="1" applyFill="1" applyBorder="1"/>
    <xf numFmtId="166" fontId="34" fillId="11" borderId="11" xfId="0" applyNumberFormat="1" applyFont="1" applyFill="1" applyBorder="1"/>
    <xf numFmtId="2" fontId="34" fillId="11" borderId="9" xfId="0" applyNumberFormat="1" applyFont="1" applyFill="1" applyBorder="1"/>
    <xf numFmtId="2" fontId="34" fillId="11" borderId="10" xfId="0" applyNumberFormat="1" applyFont="1" applyFill="1" applyBorder="1"/>
    <xf numFmtId="2" fontId="34" fillId="11" borderId="11" xfId="0" applyNumberFormat="1" applyFont="1" applyFill="1" applyBorder="1"/>
    <xf numFmtId="0" fontId="34" fillId="11" borderId="17" xfId="0" applyFont="1" applyFill="1" applyBorder="1" applyAlignment="1">
      <alignment horizontal="center"/>
    </xf>
    <xf numFmtId="0" fontId="34" fillId="10" borderId="17" xfId="0" applyFont="1" applyFill="1" applyBorder="1" applyAlignment="1">
      <alignment horizontal="center"/>
    </xf>
    <xf numFmtId="0" fontId="34" fillId="11" borderId="16" xfId="0" applyFont="1" applyFill="1" applyBorder="1"/>
    <xf numFmtId="1" fontId="34" fillId="10" borderId="1" xfId="0" applyNumberFormat="1" applyFont="1" applyFill="1" applyBorder="1"/>
    <xf numFmtId="1" fontId="34" fillId="10" borderId="3" xfId="0" applyNumberFormat="1" applyFont="1" applyFill="1" applyBorder="1"/>
    <xf numFmtId="1" fontId="34" fillId="10" borderId="2" xfId="0" applyNumberFormat="1" applyFont="1" applyFill="1" applyBorder="1"/>
    <xf numFmtId="166" fontId="34" fillId="10" borderId="1" xfId="0" applyNumberFormat="1" applyFont="1" applyFill="1" applyBorder="1"/>
    <xf numFmtId="166" fontId="34" fillId="10" borderId="3" xfId="0" applyNumberFormat="1" applyFont="1" applyFill="1" applyBorder="1"/>
    <xf numFmtId="166" fontId="34" fillId="10" borderId="2" xfId="0" applyNumberFormat="1" applyFont="1" applyFill="1" applyBorder="1"/>
    <xf numFmtId="2" fontId="34" fillId="10" borderId="1" xfId="0" applyNumberFormat="1" applyFont="1" applyFill="1" applyBorder="1"/>
    <xf numFmtId="2" fontId="34" fillId="10" borderId="3" xfId="0" applyNumberFormat="1" applyFont="1" applyFill="1" applyBorder="1"/>
    <xf numFmtId="2" fontId="34" fillId="10" borderId="2" xfId="0" applyNumberFormat="1" applyFont="1" applyFill="1" applyBorder="1"/>
    <xf numFmtId="1" fontId="34" fillId="10" borderId="16" xfId="0" applyNumberFormat="1" applyFont="1" applyFill="1" applyBorder="1" applyAlignment="1">
      <alignment horizontal="center"/>
    </xf>
    <xf numFmtId="166" fontId="34" fillId="11" borderId="9" xfId="0" applyNumberFormat="1" applyFont="1" applyFill="1" applyBorder="1"/>
    <xf numFmtId="1" fontId="34" fillId="11" borderId="17" xfId="0" applyNumberFormat="1" applyFont="1" applyFill="1" applyBorder="1" applyAlignment="1">
      <alignment horizontal="center"/>
    </xf>
    <xf numFmtId="0" fontId="36" fillId="0" borderId="18" xfId="0" applyFont="1" applyFill="1" applyBorder="1"/>
    <xf numFmtId="1" fontId="36" fillId="0" borderId="7" xfId="0" applyNumberFormat="1" applyFont="1" applyFill="1" applyBorder="1"/>
    <xf numFmtId="1" fontId="36" fillId="0" borderId="0" xfId="0" applyNumberFormat="1" applyFont="1" applyFill="1"/>
    <xf numFmtId="1" fontId="36" fillId="0" borderId="8" xfId="0" applyNumberFormat="1" applyFont="1" applyFill="1" applyBorder="1"/>
    <xf numFmtId="166" fontId="36" fillId="0" borderId="7" xfId="0" applyNumberFormat="1" applyFont="1" applyFill="1" applyBorder="1"/>
    <xf numFmtId="166" fontId="36" fillId="0" borderId="0" xfId="0" applyNumberFormat="1" applyFont="1" applyFill="1"/>
    <xf numFmtId="166" fontId="36" fillId="0" borderId="8" xfId="0" applyNumberFormat="1" applyFont="1" applyFill="1" applyBorder="1"/>
    <xf numFmtId="2" fontId="36" fillId="0" borderId="7" xfId="0" applyNumberFormat="1" applyFont="1" applyFill="1" applyBorder="1"/>
    <xf numFmtId="2" fontId="36" fillId="0" borderId="0" xfId="0" applyNumberFormat="1" applyFont="1" applyFill="1"/>
    <xf numFmtId="2" fontId="36" fillId="0" borderId="8" xfId="0" applyNumberFormat="1" applyFont="1" applyFill="1" applyBorder="1"/>
    <xf numFmtId="1" fontId="36" fillId="0" borderId="18" xfId="0" applyNumberFormat="1" applyFont="1" applyFill="1" applyBorder="1" applyAlignment="1">
      <alignment horizontal="center"/>
    </xf>
    <xf numFmtId="0" fontId="35" fillId="0" borderId="0" xfId="0" applyFont="1" applyFill="1"/>
    <xf numFmtId="0" fontId="36" fillId="0" borderId="0" xfId="0" applyFont="1" applyFill="1"/>
    <xf numFmtId="0" fontId="16" fillId="0" borderId="0" xfId="0" applyFont="1" applyFill="1" applyBorder="1" applyAlignment="1">
      <alignment horizontal="left" wrapText="1"/>
    </xf>
    <xf numFmtId="0" fontId="17" fillId="2" borderId="2" xfId="0" applyFont="1" applyFill="1" applyBorder="1" applyAlignment="1">
      <alignment horizontal="center" vertical="center" wrapText="1"/>
    </xf>
    <xf numFmtId="0" fontId="0" fillId="13" borderId="0" xfId="0" applyFill="1"/>
    <xf numFmtId="0" fontId="43" fillId="0" borderId="0" xfId="0" applyFont="1" applyAlignment="1">
      <alignment horizontal="left"/>
    </xf>
    <xf numFmtId="0" fontId="44" fillId="14" borderId="20" xfId="0" applyFont="1" applyFill="1" applyBorder="1" applyAlignment="1">
      <alignment horizontal="left" vertical="center" wrapText="1"/>
    </xf>
    <xf numFmtId="0" fontId="45" fillId="14" borderId="22" xfId="0" applyFont="1" applyFill="1" applyBorder="1" applyAlignment="1">
      <alignment horizontal="left" vertical="center" wrapText="1" indent="2"/>
    </xf>
    <xf numFmtId="0" fontId="44" fillId="14" borderId="23" xfId="0" applyFont="1" applyFill="1" applyBorder="1" applyAlignment="1">
      <alignment horizontal="left" vertical="center" wrapText="1"/>
    </xf>
    <xf numFmtId="0" fontId="44" fillId="14" borderId="22" xfId="0" applyFont="1" applyFill="1" applyBorder="1" applyAlignment="1">
      <alignment horizontal="left" vertical="center" wrapText="1"/>
    </xf>
    <xf numFmtId="0" fontId="45" fillId="14" borderId="24" xfId="0" applyFont="1" applyFill="1" applyBorder="1" applyAlignment="1">
      <alignment horizontal="left" vertical="center" wrapText="1" indent="1"/>
    </xf>
    <xf numFmtId="0" fontId="44" fillId="14" borderId="25" xfId="0" applyFont="1" applyFill="1" applyBorder="1" applyAlignment="1">
      <alignment horizontal="left" vertical="center" wrapText="1"/>
    </xf>
    <xf numFmtId="0" fontId="44" fillId="14" borderId="27" xfId="0" applyFont="1" applyFill="1" applyBorder="1" applyAlignment="1">
      <alignment horizontal="left" vertical="center" wrapText="1"/>
    </xf>
    <xf numFmtId="0" fontId="45" fillId="14" borderId="24" xfId="0" applyFont="1" applyFill="1" applyBorder="1" applyAlignment="1">
      <alignment horizontal="left" vertical="center" wrapText="1"/>
    </xf>
    <xf numFmtId="0" fontId="44" fillId="14" borderId="21" xfId="0" applyFont="1" applyFill="1" applyBorder="1" applyAlignment="1">
      <alignment horizontal="left" vertical="center" wrapText="1"/>
    </xf>
    <xf numFmtId="0" fontId="44" fillId="14" borderId="28" xfId="0" applyFont="1" applyFill="1" applyBorder="1" applyAlignment="1">
      <alignment horizontal="left" vertical="center" wrapText="1"/>
    </xf>
    <xf numFmtId="0" fontId="44" fillId="14" borderId="31" xfId="0" applyFont="1" applyFill="1" applyBorder="1" applyAlignment="1">
      <alignment horizontal="left" vertical="center" wrapText="1"/>
    </xf>
    <xf numFmtId="0" fontId="44" fillId="14" borderId="26" xfId="0" applyFont="1" applyFill="1" applyBorder="1" applyAlignment="1">
      <alignment horizontal="left" vertical="center" wrapText="1"/>
    </xf>
    <xf numFmtId="0" fontId="44" fillId="14" borderId="32" xfId="0" applyFont="1" applyFill="1" applyBorder="1" applyAlignment="1">
      <alignment horizontal="left" vertical="center" wrapText="1"/>
    </xf>
    <xf numFmtId="0" fontId="44" fillId="14" borderId="33" xfId="0" applyFont="1" applyFill="1" applyBorder="1" applyAlignment="1">
      <alignment horizontal="left" vertical="center" wrapText="1"/>
    </xf>
    <xf numFmtId="0" fontId="44" fillId="14" borderId="20" xfId="0" applyFont="1" applyFill="1" applyBorder="1" applyAlignment="1">
      <alignment horizontal="center" vertical="center" wrapText="1"/>
    </xf>
    <xf numFmtId="0" fontId="44" fillId="14" borderId="30" xfId="0" applyFont="1" applyFill="1" applyBorder="1" applyAlignment="1">
      <alignment horizontal="left" vertical="center" wrapText="1"/>
    </xf>
    <xf numFmtId="0" fontId="44" fillId="14" borderId="34" xfId="0" applyFont="1" applyFill="1" applyBorder="1" applyAlignment="1">
      <alignment horizontal="left" vertical="center" wrapText="1"/>
    </xf>
    <xf numFmtId="0" fontId="45" fillId="14" borderId="20" xfId="0" applyFont="1" applyFill="1" applyBorder="1" applyAlignment="1">
      <alignment horizontal="left" vertical="center" wrapText="1" indent="1"/>
    </xf>
    <xf numFmtId="0" fontId="0" fillId="14" borderId="32" xfId="0" applyFill="1" applyBorder="1" applyAlignment="1">
      <alignment horizontal="left" vertical="center" wrapText="1"/>
    </xf>
    <xf numFmtId="0" fontId="45" fillId="14" borderId="21" xfId="0" applyFont="1" applyFill="1" applyBorder="1" applyAlignment="1">
      <alignment horizontal="left" vertical="center" wrapText="1" indent="1"/>
    </xf>
    <xf numFmtId="0" fontId="45" fillId="14" borderId="21" xfId="0" applyFont="1" applyFill="1" applyBorder="1" applyAlignment="1">
      <alignment horizontal="left" vertical="center" wrapText="1"/>
    </xf>
    <xf numFmtId="0" fontId="45" fillId="14" borderId="20" xfId="0" applyFont="1" applyFill="1" applyBorder="1" applyAlignment="1">
      <alignment horizontal="center" vertical="center" wrapText="1"/>
    </xf>
    <xf numFmtId="0" fontId="45" fillId="14" borderId="20" xfId="0" applyFont="1" applyFill="1" applyBorder="1" applyAlignment="1">
      <alignment horizontal="left" vertical="center" wrapText="1"/>
    </xf>
    <xf numFmtId="0" fontId="45" fillId="14" borderId="31" xfId="0" applyFont="1" applyFill="1" applyBorder="1" applyAlignment="1">
      <alignment horizontal="left" vertical="center" wrapText="1"/>
    </xf>
    <xf numFmtId="0" fontId="45" fillId="14" borderId="22" xfId="0" applyFont="1" applyFill="1" applyBorder="1" applyAlignment="1">
      <alignment horizontal="left" vertical="center" wrapText="1"/>
    </xf>
    <xf numFmtId="0" fontId="45" fillId="14" borderId="31" xfId="0" applyFont="1" applyFill="1" applyBorder="1" applyAlignment="1">
      <alignment horizontal="center" vertical="center" wrapText="1"/>
    </xf>
    <xf numFmtId="0" fontId="45" fillId="14" borderId="33" xfId="0" applyFont="1" applyFill="1" applyBorder="1" applyAlignment="1">
      <alignment horizontal="left" vertical="center" wrapText="1" indent="1"/>
    </xf>
    <xf numFmtId="0" fontId="45" fillId="14" borderId="33" xfId="0" applyFont="1" applyFill="1" applyBorder="1" applyAlignment="1">
      <alignment horizontal="center" vertical="center" wrapText="1"/>
    </xf>
    <xf numFmtId="0" fontId="45" fillId="14" borderId="31" xfId="0" applyFont="1" applyFill="1" applyBorder="1" applyAlignment="1">
      <alignment horizontal="left" vertical="center" wrapText="1" indent="1"/>
    </xf>
    <xf numFmtId="0" fontId="45" fillId="14" borderId="31" xfId="0" applyFont="1" applyFill="1" applyBorder="1" applyAlignment="1">
      <alignment horizontal="left" vertical="center" wrapText="1" indent="2"/>
    </xf>
    <xf numFmtId="0" fontId="45" fillId="14" borderId="30" xfId="0" applyFont="1" applyFill="1" applyBorder="1" applyAlignment="1">
      <alignment horizontal="center" vertical="center" wrapText="1"/>
    </xf>
    <xf numFmtId="0" fontId="45" fillId="14" borderId="34" xfId="0" applyFont="1" applyFill="1" applyBorder="1" applyAlignment="1">
      <alignment horizontal="center" vertical="center" wrapText="1"/>
    </xf>
    <xf numFmtId="0" fontId="45" fillId="14" borderId="32" xfId="0" applyFont="1" applyFill="1" applyBorder="1" applyAlignment="1">
      <alignment horizontal="center" vertical="center" wrapText="1"/>
    </xf>
    <xf numFmtId="0" fontId="45" fillId="0" borderId="30" xfId="0" applyFont="1" applyBorder="1" applyAlignment="1">
      <alignment horizontal="left" vertical="center" wrapText="1"/>
    </xf>
    <xf numFmtId="0" fontId="45" fillId="0" borderId="33" xfId="0" applyFont="1" applyBorder="1" applyAlignment="1">
      <alignment horizontal="right" vertical="center" wrapText="1"/>
    </xf>
    <xf numFmtId="0" fontId="45" fillId="0" borderId="32" xfId="0" applyFont="1" applyBorder="1" applyAlignment="1">
      <alignment horizontal="right" vertical="center" wrapText="1"/>
    </xf>
    <xf numFmtId="0" fontId="46" fillId="0" borderId="33" xfId="0" applyFont="1" applyBorder="1" applyAlignment="1">
      <alignment horizontal="right" vertical="center" wrapText="1"/>
    </xf>
    <xf numFmtId="0" fontId="45" fillId="0" borderId="30" xfId="0" applyFont="1" applyBorder="1" applyAlignment="1">
      <alignment horizontal="left" vertical="center"/>
    </xf>
    <xf numFmtId="0" fontId="46" fillId="0" borderId="31" xfId="0" applyFont="1" applyBorder="1" applyAlignment="1">
      <alignment horizontal="right" vertical="center" wrapText="1"/>
    </xf>
    <xf numFmtId="0" fontId="16" fillId="3" borderId="16" xfId="0" applyFont="1" applyFill="1" applyBorder="1"/>
    <xf numFmtId="0" fontId="3" fillId="8" borderId="7" xfId="0" applyFont="1" applyFill="1" applyBorder="1"/>
    <xf numFmtId="0" fontId="16" fillId="0" borderId="16" xfId="0" applyFont="1" applyBorder="1" applyAlignment="1">
      <alignment wrapText="1"/>
    </xf>
    <xf numFmtId="0" fontId="16" fillId="0" borderId="18" xfId="0" applyFont="1" applyBorder="1"/>
    <xf numFmtId="0" fontId="3" fillId="9" borderId="7" xfId="0" applyFont="1" applyFill="1" applyBorder="1"/>
    <xf numFmtId="0" fontId="41" fillId="15" borderId="7" xfId="0" applyFont="1" applyFill="1" applyBorder="1"/>
    <xf numFmtId="0" fontId="3" fillId="16" borderId="7" xfId="0" applyFont="1" applyFill="1" applyBorder="1"/>
    <xf numFmtId="0" fontId="41" fillId="17" borderId="7" xfId="0" applyFont="1" applyFill="1" applyBorder="1"/>
    <xf numFmtId="0" fontId="41" fillId="18" borderId="7" xfId="0" applyFont="1" applyFill="1" applyBorder="1"/>
    <xf numFmtId="0" fontId="16" fillId="0" borderId="7" xfId="0" applyFont="1" applyFill="1" applyBorder="1"/>
    <xf numFmtId="0" fontId="16" fillId="0" borderId="9" xfId="0" applyFont="1" applyFill="1" applyBorder="1"/>
    <xf numFmtId="0" fontId="16" fillId="0" borderId="17" xfId="0" applyFont="1" applyBorder="1"/>
    <xf numFmtId="0" fontId="16" fillId="0" borderId="0" xfId="0" applyFont="1"/>
    <xf numFmtId="0" fontId="41" fillId="17" borderId="16" xfId="0" applyFont="1" applyFill="1" applyBorder="1"/>
    <xf numFmtId="0" fontId="8" fillId="0" borderId="0" xfId="1" applyFont="1" applyFill="1" applyBorder="1" applyAlignment="1">
      <alignment vertical="top" wrapText="1" readingOrder="1"/>
    </xf>
    <xf numFmtId="0" fontId="18" fillId="0" borderId="0" xfId="28" applyFill="1" applyBorder="1" applyAlignment="1">
      <alignment wrapText="1"/>
    </xf>
    <xf numFmtId="0" fontId="3" fillId="0" borderId="0" xfId="1" applyFont="1" applyFill="1" applyBorder="1" applyAlignment="1">
      <alignment vertical="center" wrapText="1"/>
    </xf>
    <xf numFmtId="0" fontId="0" fillId="0" borderId="0" xfId="0" applyBorder="1" applyAlignment="1">
      <alignment vertical="center"/>
    </xf>
    <xf numFmtId="0" fontId="16" fillId="22" borderId="7" xfId="32" applyFont="1" applyFill="1" applyBorder="1" applyAlignment="1">
      <alignment wrapText="1"/>
    </xf>
    <xf numFmtId="11" fontId="16" fillId="0" borderId="0" xfId="0" applyNumberFormat="1" applyFont="1"/>
    <xf numFmtId="11" fontId="3" fillId="0" borderId="8" xfId="0" applyNumberFormat="1" applyFont="1" applyBorder="1" applyAlignment="1">
      <alignment wrapText="1"/>
    </xf>
    <xf numFmtId="0" fontId="17" fillId="2" borderId="16" xfId="0" applyFont="1" applyFill="1" applyBorder="1" applyAlignment="1">
      <alignment vertical="center"/>
    </xf>
    <xf numFmtId="0" fontId="17" fillId="2" borderId="16" xfId="0" applyFont="1" applyFill="1" applyBorder="1" applyAlignment="1">
      <alignment vertical="center" wrapText="1"/>
    </xf>
    <xf numFmtId="0" fontId="16" fillId="8" borderId="0" xfId="0" applyFont="1" applyFill="1" applyAlignment="1">
      <alignment horizontal="left" wrapText="1"/>
    </xf>
    <xf numFmtId="0" fontId="0" fillId="8" borderId="0" xfId="0" applyFill="1" applyBorder="1"/>
    <xf numFmtId="0" fontId="16" fillId="22" borderId="4" xfId="32" applyFont="1" applyFill="1" applyBorder="1" applyAlignment="1">
      <alignment wrapText="1"/>
    </xf>
    <xf numFmtId="0" fontId="18" fillId="0" borderId="0" xfId="28" applyFill="1" applyBorder="1"/>
    <xf numFmtId="0" fontId="16" fillId="6" borderId="9" xfId="32" applyFont="1" applyFill="1" applyBorder="1" applyAlignment="1">
      <alignment wrapText="1"/>
    </xf>
    <xf numFmtId="0" fontId="16" fillId="6" borderId="11" xfId="0" applyFont="1" applyFill="1" applyBorder="1" applyAlignment="1">
      <alignment wrapText="1"/>
    </xf>
    <xf numFmtId="0" fontId="3" fillId="0" borderId="7" xfId="1" applyFont="1" applyFill="1" applyBorder="1" applyAlignment="1">
      <alignment horizontal="left" vertical="center" wrapText="1" readingOrder="1"/>
    </xf>
    <xf numFmtId="0" fontId="3" fillId="0" borderId="0" xfId="1" applyFont="1" applyFill="1" applyBorder="1" applyAlignment="1">
      <alignment horizontal="left" vertical="center" wrapText="1" readingOrder="1"/>
    </xf>
    <xf numFmtId="0" fontId="3" fillId="0" borderId="8" xfId="1" applyFont="1" applyFill="1" applyBorder="1" applyAlignment="1">
      <alignment horizontal="left" vertical="center" wrapText="1" readingOrder="1"/>
    </xf>
    <xf numFmtId="0" fontId="3" fillId="0" borderId="9" xfId="1" applyFont="1" applyFill="1" applyBorder="1" applyAlignment="1">
      <alignment horizontal="left" vertical="center" wrapText="1" readingOrder="1"/>
    </xf>
    <xf numFmtId="0" fontId="3" fillId="0" borderId="10" xfId="1" applyFont="1" applyFill="1" applyBorder="1" applyAlignment="1">
      <alignment horizontal="left" vertical="center" wrapText="1" readingOrder="1"/>
    </xf>
    <xf numFmtId="0" fontId="3" fillId="0" borderId="11" xfId="1" applyFont="1" applyFill="1" applyBorder="1" applyAlignment="1">
      <alignment horizontal="left" vertical="center" wrapText="1" readingOrder="1"/>
    </xf>
    <xf numFmtId="0" fontId="8" fillId="2" borderId="1" xfId="1" applyFont="1" applyFill="1" applyBorder="1" applyAlignment="1">
      <alignment horizontal="left" vertical="top" wrapText="1" readingOrder="1"/>
    </xf>
    <xf numFmtId="0" fontId="8" fillId="2" borderId="3" xfId="1" applyFont="1" applyFill="1" applyBorder="1" applyAlignment="1">
      <alignment horizontal="left" vertical="top" wrapText="1" readingOrder="1"/>
    </xf>
    <xf numFmtId="0" fontId="8" fillId="2" borderId="2" xfId="1" applyFont="1" applyFill="1" applyBorder="1" applyAlignment="1">
      <alignment horizontal="left" vertical="top" wrapText="1" readingOrder="1"/>
    </xf>
    <xf numFmtId="0" fontId="3" fillId="0" borderId="4" xfId="1" applyFont="1" applyFill="1" applyBorder="1" applyAlignment="1">
      <alignment horizontal="left" vertical="center" wrapText="1" readingOrder="1"/>
    </xf>
    <xf numFmtId="0" fontId="3" fillId="0" borderId="5" xfId="1" applyFont="1" applyFill="1" applyBorder="1" applyAlignment="1">
      <alignment horizontal="left" vertical="center" wrapText="1" readingOrder="1"/>
    </xf>
    <xf numFmtId="0" fontId="3" fillId="0" borderId="6" xfId="1" applyFont="1" applyFill="1" applyBorder="1" applyAlignment="1">
      <alignment horizontal="left" vertical="center" wrapText="1" readingOrder="1"/>
    </xf>
    <xf numFmtId="0" fontId="9" fillId="0" borderId="1" xfId="1" applyFont="1" applyFill="1" applyBorder="1" applyAlignment="1">
      <alignment horizontal="left"/>
    </xf>
    <xf numFmtId="0" fontId="9" fillId="0" borderId="3" xfId="1" applyFont="1" applyFill="1" applyBorder="1" applyAlignment="1">
      <alignment horizontal="left"/>
    </xf>
    <xf numFmtId="0" fontId="9" fillId="0" borderId="2" xfId="1" applyFont="1" applyFill="1" applyBorder="1" applyAlignment="1">
      <alignment horizontal="left"/>
    </xf>
    <xf numFmtId="0" fontId="3" fillId="2" borderId="1" xfId="1" applyFont="1" applyFill="1" applyBorder="1" applyAlignment="1">
      <alignment horizontal="left" vertical="center" readingOrder="1"/>
    </xf>
    <xf numFmtId="0" fontId="3" fillId="2" borderId="2" xfId="1" applyFont="1" applyFill="1" applyBorder="1" applyAlignment="1">
      <alignment horizontal="left" vertical="center" readingOrder="1"/>
    </xf>
    <xf numFmtId="0" fontId="3" fillId="0" borderId="1" xfId="1" applyFont="1" applyFill="1" applyBorder="1" applyAlignment="1">
      <alignment horizontal="center" vertical="center" wrapText="1" readingOrder="1"/>
    </xf>
    <xf numFmtId="0" fontId="3" fillId="0" borderId="3" xfId="1" applyFont="1" applyFill="1" applyBorder="1" applyAlignment="1">
      <alignment horizontal="center" vertical="center" wrapText="1" readingOrder="1"/>
    </xf>
    <xf numFmtId="0" fontId="3" fillId="0" borderId="2" xfId="1" applyFont="1" applyFill="1" applyBorder="1" applyAlignment="1">
      <alignment horizontal="center" vertical="center" wrapText="1" readingOrder="1"/>
    </xf>
    <xf numFmtId="0" fontId="3" fillId="6" borderId="1" xfId="1" applyFont="1" applyFill="1" applyBorder="1" applyAlignment="1">
      <alignment horizontal="center" vertical="center" wrapText="1" readingOrder="1"/>
    </xf>
    <xf numFmtId="0" fontId="3" fillId="6" borderId="3" xfId="1" applyFont="1" applyFill="1" applyBorder="1" applyAlignment="1">
      <alignment horizontal="center" vertical="center" wrapText="1" readingOrder="1"/>
    </xf>
    <xf numFmtId="0" fontId="3" fillId="6" borderId="2" xfId="1" applyFont="1" applyFill="1" applyBorder="1" applyAlignment="1">
      <alignment horizontal="center" vertical="center" wrapText="1" readingOrder="1"/>
    </xf>
    <xf numFmtId="0" fontId="3" fillId="0" borderId="1" xfId="1" applyFont="1" applyFill="1" applyBorder="1" applyAlignment="1">
      <alignment horizontal="left" vertical="center" readingOrder="1"/>
    </xf>
    <xf numFmtId="0" fontId="3" fillId="0" borderId="3" xfId="1" applyFont="1" applyFill="1" applyBorder="1" applyAlignment="1">
      <alignment horizontal="left" vertical="center" readingOrder="1"/>
    </xf>
    <xf numFmtId="0" fontId="3" fillId="0" borderId="2" xfId="1" applyFont="1" applyFill="1" applyBorder="1" applyAlignment="1">
      <alignment horizontal="left" vertical="center" readingOrder="1"/>
    </xf>
    <xf numFmtId="0" fontId="8" fillId="2" borderId="1" xfId="1" applyFont="1" applyFill="1" applyBorder="1" applyAlignment="1">
      <alignment horizontal="left"/>
    </xf>
    <xf numFmtId="0" fontId="8" fillId="2" borderId="3" xfId="1" applyFont="1" applyFill="1" applyBorder="1" applyAlignment="1">
      <alignment horizontal="left"/>
    </xf>
    <xf numFmtId="0" fontId="8" fillId="2" borderId="2" xfId="1" applyFont="1" applyFill="1" applyBorder="1" applyAlignment="1">
      <alignment horizontal="left"/>
    </xf>
    <xf numFmtId="0" fontId="3" fillId="0" borderId="4" xfId="1" applyFont="1" applyFill="1" applyBorder="1" applyAlignment="1">
      <alignment horizontal="left" vertical="top" wrapText="1"/>
    </xf>
    <xf numFmtId="0" fontId="3" fillId="0" borderId="5" xfId="1" applyFont="1" applyFill="1" applyBorder="1" applyAlignment="1">
      <alignment horizontal="left" vertical="top" wrapText="1"/>
    </xf>
    <xf numFmtId="0" fontId="3" fillId="0" borderId="6" xfId="1" applyFont="1" applyFill="1" applyBorder="1" applyAlignment="1">
      <alignment horizontal="left" vertical="top" wrapText="1"/>
    </xf>
    <xf numFmtId="0" fontId="3" fillId="0" borderId="7"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8" xfId="1" applyFont="1" applyFill="1" applyBorder="1" applyAlignment="1">
      <alignment horizontal="left" vertical="top" wrapText="1"/>
    </xf>
    <xf numFmtId="0" fontId="3" fillId="0" borderId="9" xfId="1" applyFont="1" applyFill="1" applyBorder="1" applyAlignment="1">
      <alignment horizontal="left" vertical="top" wrapText="1"/>
    </xf>
    <xf numFmtId="0" fontId="3" fillId="0" borderId="10" xfId="1" applyFont="1" applyFill="1" applyBorder="1" applyAlignment="1">
      <alignment horizontal="left" vertical="top" wrapText="1"/>
    </xf>
    <xf numFmtId="0" fontId="3" fillId="0" borderId="11" xfId="1" applyFont="1" applyFill="1" applyBorder="1" applyAlignment="1">
      <alignment horizontal="left" vertical="top" wrapText="1"/>
    </xf>
    <xf numFmtId="0" fontId="3" fillId="2" borderId="1" xfId="1" applyFont="1" applyFill="1" applyBorder="1" applyAlignment="1">
      <alignment horizontal="left" vertical="top" readingOrder="1"/>
    </xf>
    <xf numFmtId="0" fontId="3" fillId="2" borderId="2" xfId="1" applyFont="1" applyFill="1" applyBorder="1" applyAlignment="1">
      <alignment horizontal="left" vertical="top" readingOrder="1"/>
    </xf>
    <xf numFmtId="15" fontId="3" fillId="0" borderId="1" xfId="1" quotePrefix="1" applyNumberFormat="1" applyFont="1" applyFill="1" applyBorder="1" applyAlignment="1">
      <alignment horizontal="center" readingOrder="1"/>
    </xf>
    <xf numFmtId="15" fontId="3" fillId="0" borderId="3" xfId="1" applyNumberFormat="1" applyFont="1" applyFill="1" applyBorder="1" applyAlignment="1">
      <alignment horizontal="center" readingOrder="1"/>
    </xf>
    <xf numFmtId="15" fontId="3" fillId="0" borderId="2" xfId="1" applyNumberFormat="1" applyFont="1" applyFill="1" applyBorder="1" applyAlignment="1">
      <alignment horizontal="center" readingOrder="1"/>
    </xf>
    <xf numFmtId="0" fontId="3" fillId="0" borderId="1" xfId="1" applyFont="1" applyFill="1" applyBorder="1" applyAlignment="1">
      <alignment horizontal="left" readingOrder="1"/>
    </xf>
    <xf numFmtId="0" fontId="3" fillId="0" borderId="3" xfId="1" applyFont="1" applyFill="1" applyBorder="1" applyAlignment="1">
      <alignment horizontal="left" readingOrder="1"/>
    </xf>
    <xf numFmtId="0" fontId="3" fillId="0" borderId="2" xfId="1" applyFont="1" applyFill="1" applyBorder="1" applyAlignment="1">
      <alignment horizontal="left" readingOrder="1"/>
    </xf>
    <xf numFmtId="0" fontId="3" fillId="0" borderId="4" xfId="1" applyFont="1" applyFill="1" applyBorder="1" applyAlignment="1">
      <alignment horizontal="left" vertical="center" wrapText="1"/>
    </xf>
    <xf numFmtId="0" fontId="3" fillId="0" borderId="5" xfId="1" applyFont="1" applyFill="1" applyBorder="1" applyAlignment="1">
      <alignment horizontal="left" vertical="center" wrapText="1"/>
    </xf>
    <xf numFmtId="0" fontId="3" fillId="0" borderId="6" xfId="1" applyFont="1" applyFill="1" applyBorder="1" applyAlignment="1">
      <alignment horizontal="left" vertical="center" wrapText="1"/>
    </xf>
    <xf numFmtId="0" fontId="3" fillId="0" borderId="9" xfId="1" applyFont="1" applyFill="1" applyBorder="1" applyAlignment="1">
      <alignment horizontal="left" vertical="center" wrapText="1"/>
    </xf>
    <xf numFmtId="0" fontId="3" fillId="0" borderId="10" xfId="1" applyFont="1" applyFill="1" applyBorder="1" applyAlignment="1">
      <alignment horizontal="left" vertical="center" wrapText="1"/>
    </xf>
    <xf numFmtId="0" fontId="3" fillId="0" borderId="11" xfId="1" applyFont="1" applyFill="1" applyBorder="1" applyAlignment="1">
      <alignment horizontal="left" vertical="center" wrapText="1"/>
    </xf>
    <xf numFmtId="15" fontId="3" fillId="0" borderId="1" xfId="1" applyNumberFormat="1" applyFont="1" applyFill="1" applyBorder="1" applyAlignment="1">
      <alignment horizontal="left" vertical="center" readingOrder="1"/>
    </xf>
    <xf numFmtId="15" fontId="3" fillId="0" borderId="3" xfId="1" applyNumberFormat="1" applyFont="1" applyFill="1" applyBorder="1" applyAlignment="1">
      <alignment horizontal="left" vertical="center" readingOrder="1"/>
    </xf>
    <xf numFmtId="15" fontId="3" fillId="0" borderId="2" xfId="1" applyNumberFormat="1" applyFont="1" applyFill="1" applyBorder="1" applyAlignment="1">
      <alignment horizontal="left" vertical="center" readingOrder="1"/>
    </xf>
    <xf numFmtId="164" fontId="3" fillId="0" borderId="1" xfId="1" quotePrefix="1" applyNumberFormat="1" applyFont="1" applyFill="1" applyBorder="1" applyAlignment="1">
      <alignment horizontal="center" vertical="center" readingOrder="1"/>
    </xf>
    <xf numFmtId="164" fontId="3" fillId="0" borderId="3" xfId="1" quotePrefix="1" applyNumberFormat="1" applyFont="1" applyFill="1" applyBorder="1" applyAlignment="1">
      <alignment horizontal="center" vertical="center" readingOrder="1"/>
    </xf>
    <xf numFmtId="164" fontId="3" fillId="0" borderId="2" xfId="1" quotePrefix="1" applyNumberFormat="1" applyFont="1" applyFill="1" applyBorder="1" applyAlignment="1">
      <alignment horizontal="center" vertical="center" readingOrder="1"/>
    </xf>
    <xf numFmtId="0" fontId="3" fillId="0" borderId="0" xfId="1" applyFont="1" applyFill="1" applyBorder="1" applyAlignment="1">
      <alignment horizontal="left" vertical="center" wrapText="1"/>
    </xf>
    <xf numFmtId="0" fontId="3" fillId="0" borderId="8" xfId="1" applyFont="1" applyFill="1" applyBorder="1" applyAlignment="1">
      <alignment horizontal="left" vertical="center" wrapText="1"/>
    </xf>
    <xf numFmtId="0" fontId="16" fillId="0" borderId="0" xfId="0" applyFont="1" applyBorder="1" applyAlignment="1">
      <alignment horizontal="left" vertical="center"/>
    </xf>
    <xf numFmtId="0" fontId="16" fillId="0" borderId="8" xfId="0" applyFont="1" applyBorder="1" applyAlignment="1">
      <alignment horizontal="left" vertical="center"/>
    </xf>
    <xf numFmtId="0" fontId="3" fillId="0" borderId="0" xfId="1" applyFont="1" applyFill="1" applyBorder="1" applyAlignment="1">
      <alignment horizontal="left" vertical="top" readingOrder="1"/>
    </xf>
    <xf numFmtId="15" fontId="3" fillId="0" borderId="0" xfId="1" applyNumberFormat="1" applyFont="1" applyFill="1" applyBorder="1" applyAlignment="1">
      <alignment horizontal="left" readingOrder="1"/>
    </xf>
    <xf numFmtId="15" fontId="3" fillId="0" borderId="1" xfId="1" quotePrefix="1" applyNumberFormat="1" applyFont="1" applyFill="1" applyBorder="1" applyAlignment="1">
      <alignment horizontal="center" vertical="center" readingOrder="1"/>
    </xf>
    <xf numFmtId="15" fontId="3" fillId="0" borderId="3" xfId="1" applyNumberFormat="1" applyFont="1" applyFill="1" applyBorder="1" applyAlignment="1">
      <alignment horizontal="center" vertical="center" readingOrder="1"/>
    </xf>
    <xf numFmtId="15" fontId="3" fillId="0" borderId="2" xfId="1" applyNumberFormat="1" applyFont="1" applyFill="1" applyBorder="1" applyAlignment="1">
      <alignment horizontal="center" vertical="center" readingOrder="1"/>
    </xf>
    <xf numFmtId="0" fontId="49" fillId="18" borderId="0" xfId="28" applyFont="1" applyFill="1" applyBorder="1" applyAlignment="1">
      <alignment horizontal="center"/>
    </xf>
    <xf numFmtId="0" fontId="49" fillId="18" borderId="8" xfId="28" applyFont="1" applyFill="1" applyBorder="1" applyAlignment="1">
      <alignment horizontal="center"/>
    </xf>
    <xf numFmtId="0" fontId="48" fillId="8" borderId="0" xfId="28" applyFont="1" applyFill="1" applyBorder="1" applyAlignment="1">
      <alignment horizontal="center"/>
    </xf>
    <xf numFmtId="0" fontId="48" fillId="8" borderId="8" xfId="28" applyFont="1" applyFill="1" applyBorder="1" applyAlignment="1">
      <alignment horizontal="center"/>
    </xf>
    <xf numFmtId="0" fontId="16" fillId="0" borderId="7" xfId="0" applyFont="1" applyBorder="1" applyAlignment="1">
      <alignment horizontal="center"/>
    </xf>
    <xf numFmtId="0" fontId="16" fillId="0" borderId="0" xfId="0" applyFont="1" applyBorder="1" applyAlignment="1">
      <alignment horizontal="center"/>
    </xf>
    <xf numFmtId="0" fontId="16" fillId="0" borderId="8" xfId="0" applyFont="1" applyBorder="1" applyAlignment="1">
      <alignment horizontal="center"/>
    </xf>
    <xf numFmtId="0" fontId="31" fillId="0" borderId="0" xfId="28" applyFont="1" applyBorder="1" applyAlignment="1">
      <alignment horizontal="left"/>
    </xf>
    <xf numFmtId="0" fontId="31" fillId="0" borderId="8" xfId="28" applyFont="1" applyBorder="1" applyAlignment="1">
      <alignment horizontal="left"/>
    </xf>
    <xf numFmtId="0" fontId="31" fillId="0" borderId="10" xfId="28" applyFont="1" applyBorder="1" applyAlignment="1">
      <alignment horizontal="left"/>
    </xf>
    <xf numFmtId="0" fontId="31" fillId="0" borderId="11" xfId="28" applyFont="1" applyBorder="1" applyAlignment="1">
      <alignment horizontal="left"/>
    </xf>
    <xf numFmtId="0" fontId="16" fillId="8" borderId="19" xfId="0" applyFont="1" applyFill="1" applyBorder="1" applyAlignment="1">
      <alignment horizontal="left" wrapText="1"/>
    </xf>
    <xf numFmtId="0" fontId="16" fillId="8" borderId="17" xfId="0" applyFont="1" applyFill="1" applyBorder="1" applyAlignment="1">
      <alignment horizontal="left" wrapText="1"/>
    </xf>
    <xf numFmtId="0" fontId="16" fillId="19" borderId="19" xfId="0" applyFont="1" applyFill="1" applyBorder="1" applyAlignment="1">
      <alignment horizontal="left" wrapText="1"/>
    </xf>
    <xf numFmtId="0" fontId="16" fillId="19" borderId="17" xfId="0" applyFont="1" applyFill="1" applyBorder="1" applyAlignment="1">
      <alignment horizontal="left" wrapText="1"/>
    </xf>
    <xf numFmtId="0" fontId="41" fillId="15" borderId="7" xfId="0" applyFont="1" applyFill="1" applyBorder="1" applyAlignment="1">
      <alignment horizontal="left"/>
    </xf>
    <xf numFmtId="0" fontId="16" fillId="20" borderId="19" xfId="0" applyFont="1" applyFill="1" applyBorder="1" applyAlignment="1">
      <alignment horizontal="left" wrapText="1"/>
    </xf>
    <xf numFmtId="0" fontId="16" fillId="20" borderId="18" xfId="0" applyFont="1" applyFill="1" applyBorder="1" applyAlignment="1">
      <alignment horizontal="left" wrapText="1"/>
    </xf>
    <xf numFmtId="0" fontId="16" fillId="20" borderId="17" xfId="0" applyFont="1" applyFill="1" applyBorder="1" applyAlignment="1">
      <alignment horizontal="left" wrapText="1"/>
    </xf>
    <xf numFmtId="0" fontId="16" fillId="8" borderId="19" xfId="0" applyFont="1" applyFill="1" applyBorder="1" applyAlignment="1">
      <alignment horizontal="left"/>
    </xf>
    <xf numFmtId="0" fontId="16" fillId="8" borderId="18" xfId="0" applyFont="1" applyFill="1" applyBorder="1" applyAlignment="1">
      <alignment horizontal="left"/>
    </xf>
    <xf numFmtId="0" fontId="16" fillId="8" borderId="17" xfId="0" applyFont="1" applyFill="1" applyBorder="1" applyAlignment="1">
      <alignment horizontal="left"/>
    </xf>
    <xf numFmtId="0" fontId="41" fillId="18" borderId="7" xfId="0" applyFont="1" applyFill="1" applyBorder="1" applyAlignment="1">
      <alignment horizontal="left" wrapText="1"/>
    </xf>
    <xf numFmtId="0" fontId="49" fillId="15" borderId="0" xfId="28" applyFont="1" applyFill="1" applyBorder="1" applyAlignment="1">
      <alignment horizontal="center"/>
    </xf>
    <xf numFmtId="0" fontId="49" fillId="15" borderId="8" xfId="28" applyFont="1" applyFill="1" applyBorder="1" applyAlignment="1">
      <alignment horizontal="center"/>
    </xf>
    <xf numFmtId="0" fontId="48" fillId="9" borderId="0" xfId="28" applyFont="1" applyFill="1" applyBorder="1" applyAlignment="1">
      <alignment horizontal="center"/>
    </xf>
    <xf numFmtId="0" fontId="48" fillId="9" borderId="8" xfId="28" applyFont="1" applyFill="1" applyBorder="1" applyAlignment="1">
      <alignment horizontal="center"/>
    </xf>
    <xf numFmtId="0" fontId="16" fillId="0" borderId="7" xfId="0" applyFont="1" applyFill="1" applyBorder="1" applyAlignment="1">
      <alignment horizontal="center"/>
    </xf>
    <xf numFmtId="0" fontId="16" fillId="0" borderId="0" xfId="0" applyFont="1" applyFill="1" applyBorder="1" applyAlignment="1">
      <alignment horizontal="center"/>
    </xf>
    <xf numFmtId="0" fontId="16" fillId="0" borderId="8" xfId="0" applyFont="1" applyFill="1" applyBorder="1" applyAlignment="1">
      <alignment horizontal="center"/>
    </xf>
    <xf numFmtId="0" fontId="16" fillId="3" borderId="1" xfId="0" applyFont="1" applyFill="1" applyBorder="1" applyAlignment="1">
      <alignment horizontal="center"/>
    </xf>
    <xf numFmtId="0" fontId="16" fillId="3" borderId="3" xfId="0" applyFont="1" applyFill="1" applyBorder="1" applyAlignment="1">
      <alignment horizontal="center"/>
    </xf>
    <xf numFmtId="0" fontId="16" fillId="3" borderId="2" xfId="0" applyFont="1" applyFill="1" applyBorder="1" applyAlignment="1">
      <alignment horizontal="center"/>
    </xf>
    <xf numFmtId="0" fontId="48" fillId="16" borderId="0" xfId="28" applyFont="1" applyFill="1" applyBorder="1" applyAlignment="1">
      <alignment horizontal="center"/>
    </xf>
    <xf numFmtId="0" fontId="48" fillId="16" borderId="8" xfId="28" applyFont="1" applyFill="1" applyBorder="1" applyAlignment="1">
      <alignment horizontal="center"/>
    </xf>
    <xf numFmtId="0" fontId="49" fillId="17" borderId="0" xfId="28" applyFont="1" applyFill="1" applyBorder="1" applyAlignment="1">
      <alignment horizontal="center"/>
    </xf>
    <xf numFmtId="0" fontId="49" fillId="17" borderId="8" xfId="28" applyFont="1" applyFill="1" applyBorder="1" applyAlignment="1">
      <alignment horizontal="center"/>
    </xf>
    <xf numFmtId="0" fontId="8" fillId="2" borderId="15" xfId="1" applyFont="1" applyFill="1" applyBorder="1" applyAlignment="1">
      <alignment horizontal="left" vertical="top" wrapText="1" readingOrder="1"/>
    </xf>
    <xf numFmtId="0" fontId="3" fillId="0" borderId="7" xfId="1" applyFont="1" applyFill="1" applyBorder="1" applyAlignment="1">
      <alignment horizontal="left" vertical="top" wrapText="1" readingOrder="1"/>
    </xf>
    <xf numFmtId="0" fontId="3" fillId="0" borderId="0" xfId="1" applyFont="1" applyFill="1" applyBorder="1" applyAlignment="1">
      <alignment horizontal="left" vertical="top" wrapText="1" readingOrder="1"/>
    </xf>
    <xf numFmtId="0" fontId="3" fillId="0" borderId="12" xfId="1" applyFont="1" applyFill="1" applyBorder="1" applyAlignment="1">
      <alignment horizontal="left" vertical="top" wrapText="1" readingOrder="1"/>
    </xf>
    <xf numFmtId="0" fontId="8" fillId="0" borderId="1" xfId="1" applyFont="1" applyFill="1" applyBorder="1" applyAlignment="1">
      <alignment horizontal="center" vertical="top" wrapText="1" readingOrder="1"/>
    </xf>
    <xf numFmtId="0" fontId="3" fillId="0" borderId="3" xfId="1" applyFont="1" applyFill="1" applyBorder="1" applyAlignment="1">
      <alignment horizontal="center" vertical="top" wrapText="1" readingOrder="1"/>
    </xf>
    <xf numFmtId="0" fontId="3" fillId="0" borderId="15" xfId="1" applyFont="1" applyFill="1" applyBorder="1" applyAlignment="1">
      <alignment horizontal="center" vertical="top" wrapText="1" readingOrder="1"/>
    </xf>
    <xf numFmtId="0" fontId="3" fillId="0" borderId="7" xfId="1" applyFont="1" applyFill="1" applyBorder="1" applyAlignment="1">
      <alignment horizontal="center" vertical="top" wrapText="1" readingOrder="1"/>
    </xf>
    <xf numFmtId="0" fontId="3" fillId="0" borderId="0" xfId="1" applyFont="1" applyFill="1" applyBorder="1" applyAlignment="1">
      <alignment horizontal="center" vertical="top" wrapText="1" readingOrder="1"/>
    </xf>
    <xf numFmtId="0" fontId="3" fillId="0" borderId="12" xfId="1" applyFont="1" applyFill="1" applyBorder="1" applyAlignment="1">
      <alignment horizontal="center" vertical="top" wrapText="1" readingOrder="1"/>
    </xf>
    <xf numFmtId="0" fontId="3" fillId="0" borderId="9" xfId="1" applyFont="1" applyFill="1" applyBorder="1" applyAlignment="1">
      <alignment horizontal="center" vertical="top" wrapText="1" readingOrder="1"/>
    </xf>
    <xf numFmtId="0" fontId="3" fillId="0" borderId="10" xfId="1" applyFont="1" applyFill="1" applyBorder="1" applyAlignment="1">
      <alignment horizontal="center" vertical="top" wrapText="1" readingOrder="1"/>
    </xf>
    <xf numFmtId="0" fontId="3" fillId="0" borderId="14" xfId="1" applyFont="1" applyFill="1" applyBorder="1" applyAlignment="1">
      <alignment horizontal="center" vertical="top" wrapText="1" readingOrder="1"/>
    </xf>
    <xf numFmtId="0" fontId="3" fillId="0" borderId="4" xfId="1" applyFont="1" applyFill="1" applyBorder="1" applyAlignment="1">
      <alignment horizontal="left" vertical="top" wrapText="1" readingOrder="1"/>
    </xf>
    <xf numFmtId="0" fontId="3" fillId="0" borderId="5" xfId="1" applyFont="1" applyFill="1" applyBorder="1" applyAlignment="1">
      <alignment horizontal="left" vertical="top" wrapText="1" readingOrder="1"/>
    </xf>
    <xf numFmtId="0" fontId="3" fillId="0" borderId="13" xfId="1" applyFont="1" applyFill="1" applyBorder="1" applyAlignment="1">
      <alignment horizontal="left" vertical="top" wrapText="1" readingOrder="1"/>
    </xf>
    <xf numFmtId="0" fontId="3" fillId="0" borderId="9" xfId="1" applyFont="1" applyFill="1" applyBorder="1" applyAlignment="1">
      <alignment horizontal="left" vertical="top" wrapText="1" readingOrder="1"/>
    </xf>
    <xf numFmtId="0" fontId="3" fillId="0" borderId="10" xfId="1" applyFont="1" applyFill="1" applyBorder="1" applyAlignment="1">
      <alignment horizontal="left" vertical="top" wrapText="1" readingOrder="1"/>
    </xf>
    <xf numFmtId="0" fontId="3" fillId="0" borderId="14" xfId="1" applyFont="1" applyFill="1" applyBorder="1" applyAlignment="1">
      <alignment horizontal="left" vertical="top" wrapText="1" readingOrder="1"/>
    </xf>
    <xf numFmtId="0" fontId="18" fillId="2" borderId="4" xfId="28" applyFill="1" applyBorder="1" applyAlignment="1">
      <alignment horizontal="center" vertical="top" wrapText="1" readingOrder="1"/>
    </xf>
    <xf numFmtId="0" fontId="3" fillId="2" borderId="5" xfId="1" applyFont="1" applyFill="1" applyBorder="1" applyAlignment="1">
      <alignment horizontal="center" vertical="top" wrapText="1" readingOrder="1"/>
    </xf>
    <xf numFmtId="0" fontId="3" fillId="2" borderId="13" xfId="1" applyFont="1" applyFill="1" applyBorder="1" applyAlignment="1">
      <alignment horizontal="center" vertical="top" wrapText="1" readingOrder="1"/>
    </xf>
    <xf numFmtId="0" fontId="3" fillId="2" borderId="9" xfId="1" applyFont="1" applyFill="1" applyBorder="1" applyAlignment="1">
      <alignment horizontal="center" vertical="top" wrapText="1" readingOrder="1"/>
    </xf>
    <xf numFmtId="0" fontId="3" fillId="2" borderId="10" xfId="1" applyFont="1" applyFill="1" applyBorder="1" applyAlignment="1">
      <alignment horizontal="center" vertical="top" wrapText="1" readingOrder="1"/>
    </xf>
    <xf numFmtId="0" fontId="3" fillId="2" borderId="14" xfId="1" applyFont="1" applyFill="1" applyBorder="1" applyAlignment="1">
      <alignment horizontal="center" vertical="top" wrapText="1" readingOrder="1"/>
    </xf>
    <xf numFmtId="0" fontId="18" fillId="2" borderId="1" xfId="28" applyFill="1" applyBorder="1" applyAlignment="1">
      <alignment horizontal="center" wrapText="1"/>
    </xf>
    <xf numFmtId="0" fontId="16" fillId="2" borderId="3" xfId="0" applyFont="1" applyFill="1" applyBorder="1" applyAlignment="1">
      <alignment horizontal="center" wrapText="1"/>
    </xf>
    <xf numFmtId="0" fontId="16" fillId="2" borderId="2" xfId="0" applyFont="1" applyFill="1" applyBorder="1" applyAlignment="1">
      <alignment horizontal="center" wrapText="1"/>
    </xf>
    <xf numFmtId="0" fontId="18" fillId="2" borderId="1" xfId="28" applyFill="1" applyBorder="1" applyAlignment="1">
      <alignment horizontal="center"/>
    </xf>
    <xf numFmtId="0" fontId="16" fillId="2" borderId="3" xfId="0" applyFont="1" applyFill="1" applyBorder="1" applyAlignment="1">
      <alignment horizontal="center"/>
    </xf>
    <xf numFmtId="0" fontId="16" fillId="2" borderId="2" xfId="0" applyFont="1" applyFill="1" applyBorder="1" applyAlignment="1">
      <alignment horizontal="center"/>
    </xf>
    <xf numFmtId="0" fontId="31" fillId="2" borderId="1" xfId="28" applyFont="1" applyFill="1" applyBorder="1" applyAlignment="1">
      <alignment horizontal="center" wrapText="1"/>
    </xf>
    <xf numFmtId="0" fontId="3" fillId="0" borderId="7" xfId="1" applyFont="1" applyFill="1" applyBorder="1" applyAlignment="1" applyProtection="1">
      <alignment horizontal="left" vertical="top" wrapText="1" readingOrder="1"/>
      <protection locked="0"/>
    </xf>
    <xf numFmtId="0" fontId="3" fillId="0" borderId="0" xfId="1" applyFont="1" applyFill="1" applyBorder="1" applyAlignment="1" applyProtection="1">
      <alignment horizontal="left" vertical="top" wrapText="1" readingOrder="1"/>
      <protection locked="0"/>
    </xf>
    <xf numFmtId="0" fontId="3" fillId="0" borderId="12" xfId="1" applyFont="1" applyFill="1" applyBorder="1" applyAlignment="1" applyProtection="1">
      <alignment horizontal="left" vertical="top" wrapText="1" readingOrder="1"/>
      <protection locked="0"/>
    </xf>
    <xf numFmtId="0" fontId="16" fillId="0" borderId="16" xfId="0" applyFont="1" applyBorder="1" applyAlignment="1">
      <alignment vertical="top" wrapText="1"/>
    </xf>
    <xf numFmtId="0" fontId="16" fillId="0" borderId="16" xfId="0" applyFont="1" applyBorder="1" applyAlignment="1">
      <alignment vertical="top"/>
    </xf>
    <xf numFmtId="0" fontId="16" fillId="0" borderId="1" xfId="0" applyFont="1" applyBorder="1" applyAlignment="1">
      <alignment horizontal="left" vertical="top" wrapText="1"/>
    </xf>
    <xf numFmtId="0" fontId="16" fillId="0" borderId="3" xfId="0" applyFont="1" applyBorder="1" applyAlignment="1">
      <alignment horizontal="left" vertical="top"/>
    </xf>
    <xf numFmtId="0" fontId="16" fillId="0" borderId="2" xfId="0" applyFont="1" applyBorder="1" applyAlignment="1">
      <alignment horizontal="left" vertical="top"/>
    </xf>
    <xf numFmtId="0" fontId="0" fillId="2" borderId="3" xfId="0" applyFill="1" applyBorder="1" applyAlignment="1">
      <alignment horizontal="center"/>
    </xf>
    <xf numFmtId="0" fontId="0" fillId="2" borderId="2" xfId="0" applyFill="1" applyBorder="1" applyAlignment="1">
      <alignment horizontal="center"/>
    </xf>
    <xf numFmtId="0" fontId="0" fillId="8" borderId="5" xfId="0" applyFill="1" applyBorder="1" applyAlignment="1">
      <alignment horizontal="left" wrapText="1"/>
    </xf>
    <xf numFmtId="0" fontId="0" fillId="8" borderId="0" xfId="0" applyFill="1" applyBorder="1" applyAlignment="1">
      <alignment horizontal="left" wrapText="1"/>
    </xf>
    <xf numFmtId="0" fontId="17" fillId="2" borderId="1" xfId="0" applyFont="1" applyFill="1" applyBorder="1" applyAlignment="1">
      <alignment horizontal="center" wrapText="1"/>
    </xf>
    <xf numFmtId="0" fontId="17" fillId="2" borderId="3" xfId="0" applyFont="1" applyFill="1" applyBorder="1" applyAlignment="1">
      <alignment horizontal="center" wrapText="1"/>
    </xf>
    <xf numFmtId="0" fontId="17" fillId="2" borderId="2" xfId="0" applyFont="1" applyFill="1" applyBorder="1" applyAlignment="1">
      <alignment horizontal="center" wrapText="1"/>
    </xf>
    <xf numFmtId="0" fontId="17" fillId="2" borderId="4" xfId="0" applyFont="1" applyFill="1" applyBorder="1" applyAlignment="1">
      <alignment horizontal="center" wrapText="1"/>
    </xf>
    <xf numFmtId="0" fontId="17" fillId="2" borderId="5" xfId="0" applyFont="1" applyFill="1" applyBorder="1" applyAlignment="1">
      <alignment horizontal="center" wrapText="1"/>
    </xf>
    <xf numFmtId="0" fontId="17" fillId="2" borderId="6" xfId="0" applyFont="1" applyFill="1" applyBorder="1" applyAlignment="1">
      <alignment horizontal="center" wrapText="1"/>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22" fillId="0" borderId="0" xfId="0" applyFont="1" applyFill="1" applyBorder="1" applyAlignment="1">
      <alignment horizontal="left" indent="1"/>
    </xf>
    <xf numFmtId="0" fontId="8" fillId="2" borderId="1" xfId="0" applyFont="1" applyFill="1" applyBorder="1" applyAlignment="1">
      <alignment horizontal="center"/>
    </xf>
    <xf numFmtId="0" fontId="8" fillId="2" borderId="3" xfId="0" applyFont="1" applyFill="1" applyBorder="1" applyAlignment="1">
      <alignment horizontal="center"/>
    </xf>
    <xf numFmtId="0" fontId="8" fillId="2" borderId="2" xfId="0" applyFont="1" applyFill="1" applyBorder="1" applyAlignment="1">
      <alignment horizontal="center"/>
    </xf>
    <xf numFmtId="0" fontId="8" fillId="2" borderId="1" xfId="0" applyFont="1" applyFill="1" applyBorder="1" applyAlignment="1">
      <alignment horizontal="center" wrapText="1"/>
    </xf>
    <xf numFmtId="0" fontId="8" fillId="2" borderId="3" xfId="0" applyFont="1" applyFill="1" applyBorder="1" applyAlignment="1">
      <alignment horizontal="center" wrapText="1"/>
    </xf>
    <xf numFmtId="0" fontId="8" fillId="2" borderId="2" xfId="0" applyFont="1" applyFill="1" applyBorder="1" applyAlignment="1">
      <alignment horizontal="center" wrapText="1"/>
    </xf>
    <xf numFmtId="0" fontId="3" fillId="8" borderId="4" xfId="0" applyFont="1" applyFill="1" applyBorder="1" applyAlignment="1">
      <alignment horizontal="left" wrapText="1"/>
    </xf>
    <xf numFmtId="0" fontId="3" fillId="8" borderId="5" xfId="0" applyFont="1" applyFill="1" applyBorder="1" applyAlignment="1">
      <alignment horizontal="left" wrapText="1"/>
    </xf>
    <xf numFmtId="0" fontId="0" fillId="8" borderId="5" xfId="0" applyFill="1" applyBorder="1" applyAlignment="1">
      <alignment horizontal="left"/>
    </xf>
    <xf numFmtId="0" fontId="16" fillId="22" borderId="4" xfId="32" applyFont="1" applyFill="1" applyBorder="1" applyAlignment="1">
      <alignment horizontal="left" wrapText="1"/>
    </xf>
    <xf numFmtId="0" fontId="16" fillId="22" borderId="5" xfId="32" applyFont="1" applyFill="1" applyBorder="1" applyAlignment="1">
      <alignment horizontal="left" wrapText="1"/>
    </xf>
    <xf numFmtId="0" fontId="16" fillId="22" borderId="6" xfId="32" applyFont="1" applyFill="1" applyBorder="1" applyAlignment="1">
      <alignment horizontal="left" wrapText="1"/>
    </xf>
    <xf numFmtId="0" fontId="16" fillId="0" borderId="9" xfId="0" applyFont="1" applyBorder="1" applyAlignment="1">
      <alignment horizontal="left" wrapText="1"/>
    </xf>
    <xf numFmtId="0" fontId="16" fillId="0" borderId="10" xfId="0" applyFont="1" applyBorder="1" applyAlignment="1">
      <alignment horizontal="left" wrapText="1"/>
    </xf>
    <xf numFmtId="0" fontId="16" fillId="0" borderId="11" xfId="0" applyFont="1" applyBorder="1" applyAlignment="1">
      <alignment horizontal="left" wrapText="1"/>
    </xf>
    <xf numFmtId="0" fontId="17" fillId="0" borderId="1" xfId="0" applyFont="1" applyFill="1" applyBorder="1" applyAlignment="1">
      <alignment horizontal="center"/>
    </xf>
    <xf numFmtId="0" fontId="17" fillId="0" borderId="3" xfId="0" applyFont="1" applyFill="1" applyBorder="1" applyAlignment="1">
      <alignment horizontal="center"/>
    </xf>
    <xf numFmtId="0" fontId="17" fillId="0" borderId="2" xfId="0" applyFont="1" applyFill="1" applyBorder="1" applyAlignment="1">
      <alignment horizontal="center"/>
    </xf>
    <xf numFmtId="0" fontId="16" fillId="0" borderId="4" xfId="0" applyFont="1" applyBorder="1" applyAlignment="1">
      <alignment horizontal="center"/>
    </xf>
    <xf numFmtId="0" fontId="16" fillId="0" borderId="5" xfId="0" applyFont="1" applyBorder="1" applyAlignment="1">
      <alignment horizontal="center"/>
    </xf>
    <xf numFmtId="0" fontId="16" fillId="0" borderId="6" xfId="0" applyFont="1" applyBorder="1" applyAlignment="1">
      <alignment horizontal="center"/>
    </xf>
    <xf numFmtId="0" fontId="16" fillId="0" borderId="9" xfId="0" applyFont="1" applyBorder="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11" fontId="8" fillId="2" borderId="1" xfId="0" applyNumberFormat="1" applyFont="1" applyFill="1" applyBorder="1" applyAlignment="1">
      <alignment horizontal="center" vertical="center" wrapText="1"/>
    </xf>
    <xf numFmtId="11" fontId="8" fillId="2" borderId="3" xfId="0" applyNumberFormat="1" applyFont="1" applyFill="1" applyBorder="1" applyAlignment="1">
      <alignment horizontal="center" vertical="center" wrapText="1"/>
    </xf>
    <xf numFmtId="11" fontId="8" fillId="2" borderId="2" xfId="0" applyNumberFormat="1" applyFont="1" applyFill="1" applyBorder="1" applyAlignment="1">
      <alignment horizontal="center" vertical="center" wrapText="1"/>
    </xf>
    <xf numFmtId="0" fontId="16" fillId="4" borderId="4" xfId="0" applyFont="1" applyFill="1" applyBorder="1" applyAlignment="1">
      <alignment horizontal="left" vertical="top" wrapText="1"/>
    </xf>
    <xf numFmtId="0" fontId="16" fillId="4" borderId="5" xfId="0" applyFont="1" applyFill="1" applyBorder="1" applyAlignment="1">
      <alignment horizontal="left" vertical="top" wrapText="1"/>
    </xf>
    <xf numFmtId="0" fontId="50" fillId="6" borderId="9" xfId="0" applyFont="1" applyFill="1" applyBorder="1" applyAlignment="1">
      <alignment horizontal="left" wrapText="1"/>
    </xf>
    <xf numFmtId="0" fontId="50" fillId="6" borderId="10" xfId="0" applyFont="1" applyFill="1" applyBorder="1" applyAlignment="1">
      <alignment horizontal="left" wrapText="1"/>
    </xf>
    <xf numFmtId="0" fontId="50" fillId="6" borderId="11" xfId="0" applyFont="1" applyFill="1" applyBorder="1" applyAlignment="1">
      <alignment horizontal="left" wrapText="1"/>
    </xf>
    <xf numFmtId="11" fontId="8" fillId="2" borderId="16" xfId="0" applyNumberFormat="1" applyFont="1" applyFill="1" applyBorder="1" applyAlignment="1">
      <alignment horizontal="center" vertical="center" wrapText="1"/>
    </xf>
    <xf numFmtId="0" fontId="17" fillId="2" borderId="19"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6" xfId="0" applyFont="1" applyFill="1" applyBorder="1" applyAlignment="1">
      <alignment horizontal="center" vertical="center" wrapText="1"/>
    </xf>
    <xf numFmtId="0" fontId="17" fillId="2" borderId="16" xfId="0" applyFont="1" applyFill="1" applyBorder="1" applyAlignment="1">
      <alignment horizontal="center" vertical="center"/>
    </xf>
    <xf numFmtId="0" fontId="16" fillId="2" borderId="5" xfId="0" applyFont="1" applyFill="1" applyBorder="1" applyAlignment="1">
      <alignment horizontal="left" vertical="center"/>
    </xf>
    <xf numFmtId="0" fontId="16" fillId="2" borderId="6" xfId="0" applyFont="1" applyFill="1" applyBorder="1" applyAlignment="1">
      <alignment horizontal="left" vertical="center"/>
    </xf>
    <xf numFmtId="0" fontId="16" fillId="8" borderId="10" xfId="0" applyFont="1" applyFill="1" applyBorder="1" applyAlignment="1">
      <alignment horizontal="left" vertical="center" wrapText="1"/>
    </xf>
    <xf numFmtId="0" fontId="16" fillId="8" borderId="11" xfId="0" applyFont="1" applyFill="1" applyBorder="1" applyAlignment="1">
      <alignment horizontal="left" vertical="center" wrapText="1"/>
    </xf>
    <xf numFmtId="0" fontId="21" fillId="2" borderId="1" xfId="0" applyFont="1" applyFill="1" applyBorder="1" applyAlignment="1">
      <alignment horizontal="center" wrapText="1"/>
    </xf>
    <xf numFmtId="0" fontId="21" fillId="2" borderId="3" xfId="0" applyFont="1" applyFill="1" applyBorder="1" applyAlignment="1">
      <alignment horizontal="center" wrapText="1"/>
    </xf>
    <xf numFmtId="0" fontId="21" fillId="2" borderId="2" xfId="0" applyFont="1" applyFill="1" applyBorder="1" applyAlignment="1">
      <alignment horizontal="center" wrapText="1"/>
    </xf>
    <xf numFmtId="0" fontId="0" fillId="2" borderId="3" xfId="0" applyFill="1" applyBorder="1" applyAlignment="1">
      <alignment horizontal="center" wrapText="1"/>
    </xf>
    <xf numFmtId="0" fontId="0" fillId="2" borderId="2" xfId="0" applyFill="1" applyBorder="1" applyAlignment="1">
      <alignment horizontal="center" wrapText="1"/>
    </xf>
    <xf numFmtId="0" fontId="18" fillId="2" borderId="1" xfId="28" applyFill="1" applyBorder="1" applyAlignment="1">
      <alignment horizontal="left" wrapText="1"/>
    </xf>
    <xf numFmtId="0" fontId="16" fillId="2" borderId="3" xfId="0" applyFont="1" applyFill="1" applyBorder="1" applyAlignment="1">
      <alignment horizontal="left" wrapText="1"/>
    </xf>
    <xf numFmtId="0" fontId="16" fillId="2" borderId="2" xfId="0" applyFont="1" applyFill="1" applyBorder="1" applyAlignment="1">
      <alignment horizontal="left" wrapText="1"/>
    </xf>
    <xf numFmtId="0" fontId="16" fillId="4" borderId="0" xfId="0" applyFont="1" applyFill="1" applyBorder="1" applyAlignment="1">
      <alignment horizontal="center" wrapText="1"/>
    </xf>
    <xf numFmtId="0" fontId="16" fillId="4" borderId="10" xfId="0" applyFont="1" applyFill="1" applyBorder="1" applyAlignment="1">
      <alignment horizontal="center" wrapText="1"/>
    </xf>
    <xf numFmtId="11" fontId="20" fillId="0" borderId="0" xfId="0" applyNumberFormat="1" applyFont="1" applyFill="1" applyBorder="1" applyAlignment="1">
      <alignment horizontal="left" indent="1"/>
    </xf>
    <xf numFmtId="0" fontId="17" fillId="2" borderId="16" xfId="0" applyFont="1" applyFill="1" applyBorder="1" applyAlignment="1">
      <alignment horizontal="center" wrapText="1"/>
    </xf>
    <xf numFmtId="0" fontId="16" fillId="8" borderId="5" xfId="0" applyFont="1" applyFill="1" applyBorder="1" applyAlignment="1">
      <alignment horizontal="left" wrapText="1"/>
    </xf>
    <xf numFmtId="0" fontId="16" fillId="8" borderId="0" xfId="0" applyFont="1" applyFill="1" applyBorder="1" applyAlignment="1">
      <alignment horizontal="left" wrapText="1"/>
    </xf>
    <xf numFmtId="11" fontId="22" fillId="0" borderId="0" xfId="0" applyNumberFormat="1" applyFont="1" applyFill="1" applyBorder="1" applyAlignment="1">
      <alignment horizontal="left" indent="1"/>
    </xf>
    <xf numFmtId="2" fontId="3" fillId="8" borderId="4" xfId="28" applyNumberFormat="1" applyFont="1" applyFill="1" applyBorder="1" applyAlignment="1">
      <alignment horizontal="left" wrapText="1"/>
    </xf>
    <xf numFmtId="2" fontId="3" fillId="8" borderId="5" xfId="28" applyNumberFormat="1" applyFont="1" applyFill="1" applyBorder="1" applyAlignment="1">
      <alignment horizontal="left" wrapText="1"/>
    </xf>
    <xf numFmtId="0" fontId="16" fillId="22" borderId="7" xfId="32" applyFont="1" applyFill="1" applyBorder="1" applyAlignment="1">
      <alignment horizontal="left" wrapText="1"/>
    </xf>
    <xf numFmtId="0" fontId="16" fillId="22" borderId="0" xfId="32" applyFont="1" applyFill="1" applyBorder="1" applyAlignment="1">
      <alignment horizontal="left" wrapText="1"/>
    </xf>
    <xf numFmtId="0" fontId="16" fillId="22" borderId="8" xfId="32" applyFont="1" applyFill="1" applyBorder="1" applyAlignment="1">
      <alignment horizontal="left" wrapText="1"/>
    </xf>
    <xf numFmtId="0" fontId="50" fillId="6" borderId="7" xfId="0" applyFont="1" applyFill="1" applyBorder="1" applyAlignment="1">
      <alignment horizontal="left" wrapText="1"/>
    </xf>
    <xf numFmtId="0" fontId="50" fillId="6" borderId="0" xfId="0" applyFont="1" applyFill="1" applyBorder="1" applyAlignment="1">
      <alignment horizontal="left" wrapText="1"/>
    </xf>
    <xf numFmtId="0" fontId="50" fillId="6" borderId="8" xfId="0" applyFont="1" applyFill="1" applyBorder="1" applyAlignment="1">
      <alignment horizontal="left" wrapText="1"/>
    </xf>
    <xf numFmtId="0" fontId="0" fillId="0" borderId="7" xfId="0" applyBorder="1" applyAlignment="1">
      <alignment horizontal="left" wrapText="1"/>
    </xf>
    <xf numFmtId="0" fontId="0" fillId="0" borderId="0"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16" fillId="22" borderId="9" xfId="32" applyFont="1" applyFill="1" applyBorder="1" applyAlignment="1">
      <alignment horizontal="left" wrapText="1"/>
    </xf>
    <xf numFmtId="0" fontId="16" fillId="22" borderId="10" xfId="32" applyFont="1" applyFill="1" applyBorder="1" applyAlignment="1">
      <alignment horizontal="left" wrapText="1"/>
    </xf>
    <xf numFmtId="0" fontId="16" fillId="22" borderId="11" xfId="32" applyFont="1" applyFill="1" applyBorder="1" applyAlignment="1">
      <alignment horizontal="left" wrapText="1"/>
    </xf>
    <xf numFmtId="167" fontId="8" fillId="2" borderId="1" xfId="0" applyNumberFormat="1" applyFont="1" applyFill="1" applyBorder="1" applyAlignment="1">
      <alignment horizontal="center" vertical="center" wrapText="1"/>
    </xf>
    <xf numFmtId="167" fontId="8" fillId="2" borderId="3" xfId="0" applyNumberFormat="1" applyFont="1" applyFill="1" applyBorder="1" applyAlignment="1">
      <alignment horizontal="center" vertical="center" wrapText="1"/>
    </xf>
    <xf numFmtId="167" fontId="8" fillId="2" borderId="2" xfId="0" applyNumberFormat="1" applyFont="1" applyFill="1" applyBorder="1" applyAlignment="1">
      <alignment horizontal="center" vertical="center" wrapText="1"/>
    </xf>
    <xf numFmtId="0" fontId="0" fillId="0" borderId="0" xfId="0" applyFill="1" applyBorder="1" applyAlignment="1">
      <alignment horizontal="left" wrapText="1" indent="1"/>
    </xf>
    <xf numFmtId="11" fontId="23" fillId="0" borderId="0" xfId="0" applyNumberFormat="1" applyFont="1" applyFill="1" applyBorder="1" applyAlignment="1">
      <alignment horizontal="left" vertical="center" wrapText="1" indent="1"/>
    </xf>
    <xf numFmtId="0" fontId="17" fillId="2" borderId="3" xfId="0" applyFont="1" applyFill="1" applyBorder="1" applyAlignment="1">
      <alignment horizontal="center"/>
    </xf>
    <xf numFmtId="0" fontId="17" fillId="2" borderId="2" xfId="0" applyFont="1" applyFill="1" applyBorder="1" applyAlignment="1">
      <alignment horizontal="center"/>
    </xf>
    <xf numFmtId="0" fontId="21" fillId="0" borderId="0" xfId="0" applyFont="1" applyFill="1" applyBorder="1" applyAlignment="1">
      <alignment horizontal="left" indent="1"/>
    </xf>
    <xf numFmtId="11" fontId="8" fillId="2" borderId="3" xfId="0" applyNumberFormat="1" applyFont="1" applyFill="1" applyBorder="1" applyAlignment="1">
      <alignment horizontal="left" vertical="center" wrapText="1" indent="1"/>
    </xf>
    <xf numFmtId="1" fontId="34" fillId="11" borderId="1" xfId="0" applyNumberFormat="1" applyFont="1" applyFill="1" applyBorder="1" applyAlignment="1">
      <alignment horizontal="center"/>
    </xf>
    <xf numFmtId="1" fontId="34" fillId="11" borderId="3" xfId="0" applyNumberFormat="1" applyFont="1" applyFill="1" applyBorder="1" applyAlignment="1">
      <alignment horizontal="center"/>
    </xf>
    <xf numFmtId="1" fontId="34" fillId="11" borderId="2" xfId="0" applyNumberFormat="1" applyFont="1" applyFill="1" applyBorder="1" applyAlignment="1">
      <alignment horizontal="center"/>
    </xf>
    <xf numFmtId="0" fontId="40" fillId="9" borderId="2" xfId="31" applyFont="1" applyFill="1" applyBorder="1" applyAlignment="1">
      <alignment horizontal="center"/>
    </xf>
    <xf numFmtId="0" fontId="40" fillId="9" borderId="16" xfId="31" applyFont="1" applyFill="1" applyBorder="1" applyAlignment="1">
      <alignment horizontal="center"/>
    </xf>
    <xf numFmtId="0" fontId="38" fillId="7" borderId="0" xfId="0" applyFont="1" applyFill="1" applyAlignment="1">
      <alignment horizontal="center" wrapText="1"/>
    </xf>
    <xf numFmtId="0" fontId="38" fillId="7" borderId="10" xfId="0" applyFont="1" applyFill="1" applyBorder="1" applyAlignment="1">
      <alignment horizontal="center" wrapText="1"/>
    </xf>
    <xf numFmtId="0" fontId="40" fillId="9" borderId="16" xfId="31" applyFont="1" applyFill="1" applyBorder="1" applyAlignment="1">
      <alignment horizontal="center" wrapText="1"/>
    </xf>
    <xf numFmtId="0" fontId="40" fillId="9" borderId="2" xfId="31" applyFont="1" applyFill="1" applyBorder="1" applyAlignment="1">
      <alignment horizontal="center" wrapText="1"/>
    </xf>
    <xf numFmtId="0" fontId="47" fillId="0" borderId="33" xfId="0" applyFont="1" applyBorder="1" applyAlignment="1">
      <alignment horizontal="left" vertical="center" wrapText="1"/>
    </xf>
    <xf numFmtId="0" fontId="47" fillId="0" borderId="22" xfId="0" applyFont="1" applyBorder="1" applyAlignment="1">
      <alignment vertical="center" wrapText="1"/>
    </xf>
    <xf numFmtId="0" fontId="47" fillId="0" borderId="0" xfId="0" applyFont="1" applyAlignment="1">
      <alignment vertical="center" wrapText="1"/>
    </xf>
    <xf numFmtId="0" fontId="45" fillId="14" borderId="34" xfId="0" applyFont="1" applyFill="1" applyBorder="1" applyAlignment="1">
      <alignment horizontal="center" vertical="center" wrapText="1"/>
    </xf>
    <xf numFmtId="0" fontId="0" fillId="0" borderId="34" xfId="0" applyBorder="1" applyAlignment="1">
      <alignment horizontal="center" vertical="center" wrapText="1"/>
    </xf>
    <xf numFmtId="0" fontId="44" fillId="14" borderId="34" xfId="0" applyFont="1" applyFill="1" applyBorder="1" applyAlignment="1">
      <alignment horizontal="left" vertical="center" wrapText="1"/>
    </xf>
    <xf numFmtId="0" fontId="45" fillId="14" borderId="34" xfId="0" applyFont="1" applyFill="1" applyBorder="1" applyAlignment="1">
      <alignment horizontal="left" vertical="center" wrapText="1"/>
    </xf>
    <xf numFmtId="0" fontId="45" fillId="14" borderId="30" xfId="0" applyFont="1" applyFill="1" applyBorder="1" applyAlignment="1">
      <alignment horizontal="center" vertical="center" wrapText="1"/>
    </xf>
    <xf numFmtId="0" fontId="45" fillId="14" borderId="32" xfId="0" applyFont="1" applyFill="1" applyBorder="1" applyAlignment="1">
      <alignment horizontal="center" vertical="center" wrapText="1"/>
    </xf>
    <xf numFmtId="0" fontId="45" fillId="14" borderId="34" xfId="0" applyFont="1" applyFill="1" applyBorder="1" applyAlignment="1">
      <alignment horizontal="left" vertical="center" wrapText="1" indent="3"/>
    </xf>
    <xf numFmtId="0" fontId="45" fillId="14" borderId="34" xfId="0" applyFont="1" applyFill="1" applyBorder="1" applyAlignment="1">
      <alignment horizontal="left" vertical="center" wrapText="1" indent="2"/>
    </xf>
    <xf numFmtId="0" fontId="45" fillId="14" borderId="33" xfId="0" applyFont="1" applyFill="1" applyBorder="1" applyAlignment="1">
      <alignment horizontal="left" vertical="center" wrapText="1" indent="6"/>
    </xf>
    <xf numFmtId="0" fontId="44" fillId="14" borderId="21" xfId="0" applyFont="1" applyFill="1" applyBorder="1" applyAlignment="1">
      <alignment horizontal="left" vertical="center" wrapText="1"/>
    </xf>
    <xf numFmtId="0" fontId="45" fillId="14" borderId="25" xfId="0" applyFont="1" applyFill="1" applyBorder="1" applyAlignment="1">
      <alignment horizontal="center" vertical="center" wrapText="1"/>
    </xf>
    <xf numFmtId="0" fontId="45" fillId="14" borderId="26" xfId="0" applyFont="1" applyFill="1" applyBorder="1" applyAlignment="1">
      <alignment horizontal="center" vertical="center" wrapText="1"/>
    </xf>
    <xf numFmtId="0" fontId="45" fillId="14" borderId="29" xfId="0" applyFont="1" applyFill="1" applyBorder="1" applyAlignment="1">
      <alignment horizontal="left" vertical="center" wrapText="1" indent="2"/>
    </xf>
    <xf numFmtId="0" fontId="45" fillId="14" borderId="27" xfId="0" applyFont="1" applyFill="1" applyBorder="1" applyAlignment="1">
      <alignment horizontal="center" vertical="center" wrapText="1"/>
    </xf>
    <xf numFmtId="0" fontId="44" fillId="14" borderId="27" xfId="0" applyFont="1" applyFill="1" applyBorder="1" applyAlignment="1">
      <alignment horizontal="left" vertical="center" wrapText="1"/>
    </xf>
  </cellXfs>
  <cellStyles count="33">
    <cellStyle name="Accent5" xfId="31" builtinId="45"/>
    <cellStyle name="Comma" xfId="30" builtinId="3"/>
    <cellStyle name="Comma 2" xfId="7" xr:uid="{00000000-0005-0000-0000-000001000000}"/>
    <cellStyle name="Comma 2 2" xfId="10" xr:uid="{00000000-0005-0000-0000-000002000000}"/>
    <cellStyle name="Comma 2 2 2" xfId="14" xr:uid="{00000000-0005-0000-0000-000003000000}"/>
    <cellStyle name="Comma 2 2 2 2" xfId="26" xr:uid="{00000000-0005-0000-0000-000004000000}"/>
    <cellStyle name="Comma 2 2 3" xfId="22" xr:uid="{00000000-0005-0000-0000-000005000000}"/>
    <cellStyle name="Comma 2 3" xfId="12" xr:uid="{00000000-0005-0000-0000-000006000000}"/>
    <cellStyle name="Comma 2 3 2" xfId="24" xr:uid="{00000000-0005-0000-0000-000007000000}"/>
    <cellStyle name="Comma 2 4" xfId="20" xr:uid="{00000000-0005-0000-0000-000008000000}"/>
    <cellStyle name="Comma 3" xfId="4" xr:uid="{00000000-0005-0000-0000-000009000000}"/>
    <cellStyle name="Comma 3 2" xfId="13" xr:uid="{00000000-0005-0000-0000-00000A000000}"/>
    <cellStyle name="Comma 3 2 2" xfId="25" xr:uid="{00000000-0005-0000-0000-00000B000000}"/>
    <cellStyle name="Comma 3 3" xfId="9" xr:uid="{00000000-0005-0000-0000-00000C000000}"/>
    <cellStyle name="Comma 3 3 2" xfId="21" xr:uid="{00000000-0005-0000-0000-00000D000000}"/>
    <cellStyle name="Comma 3 4" xfId="18" xr:uid="{00000000-0005-0000-0000-00000E000000}"/>
    <cellStyle name="Comma 4" xfId="11" xr:uid="{00000000-0005-0000-0000-00000F000000}"/>
    <cellStyle name="Comma 4 2" xfId="23" xr:uid="{00000000-0005-0000-0000-000010000000}"/>
    <cellStyle name="Comma 5" xfId="5" xr:uid="{00000000-0005-0000-0000-000011000000}"/>
    <cellStyle name="Comma 5 2" xfId="19" xr:uid="{00000000-0005-0000-0000-000012000000}"/>
    <cellStyle name="Comma 6" xfId="15" xr:uid="{00000000-0005-0000-0000-000013000000}"/>
    <cellStyle name="Comma 6 2" xfId="27" xr:uid="{00000000-0005-0000-0000-000014000000}"/>
    <cellStyle name="Hyperlink" xfId="28" builtinId="8"/>
    <cellStyle name="Normal" xfId="0" builtinId="0"/>
    <cellStyle name="Normal 2" xfId="2" xr:uid="{00000000-0005-0000-0000-000017000000}"/>
    <cellStyle name="Normal 2 2" xfId="6" xr:uid="{00000000-0005-0000-0000-000018000000}"/>
    <cellStyle name="Normal 3" xfId="8" xr:uid="{00000000-0005-0000-0000-000019000000}"/>
    <cellStyle name="Normal 3 2" xfId="3" xr:uid="{00000000-0005-0000-0000-00001A000000}"/>
    <cellStyle name="Normal 4" xfId="16" xr:uid="{00000000-0005-0000-0000-00001B000000}"/>
    <cellStyle name="Normal_Project Bolshoi - Pipeline_Terminal v9" xfId="1" xr:uid="{00000000-0005-0000-0000-00001C000000}"/>
    <cellStyle name="Note" xfId="32" builtinId="10"/>
    <cellStyle name="Percent" xfId="29" builtinId="5"/>
    <cellStyle name="Percent 2" xfId="17"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13</xdr:col>
      <xdr:colOff>265529</xdr:colOff>
      <xdr:row>0</xdr:row>
      <xdr:rowOff>44645</xdr:rowOff>
    </xdr:from>
    <xdr:to>
      <xdr:col>15</xdr:col>
      <xdr:colOff>550042</xdr:colOff>
      <xdr:row>4</xdr:row>
      <xdr:rowOff>4540</xdr:rowOff>
    </xdr:to>
    <xdr:pic>
      <xdr:nvPicPr>
        <xdr:cNvPr id="3" name="Picture 2">
          <a:extLst>
            <a:ext uri="{FF2B5EF4-FFF2-40B4-BE49-F238E27FC236}">
              <a16:creationId xmlns:a16="http://schemas.microsoft.com/office/drawing/2014/main" id="{939D360E-7C2A-4C36-A8EC-1D7AA49BF2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09792" y="44645"/>
          <a:ext cx="1507724" cy="802105"/>
        </a:xfrm>
        <a:prstGeom prst="rect">
          <a:avLst/>
        </a:prstGeom>
      </xdr:spPr>
    </xdr:pic>
    <xdr:clientData/>
  </xdr:twoCellAnchor>
  <xdr:twoCellAnchor editAs="oneCell">
    <xdr:from>
      <xdr:col>8</xdr:col>
      <xdr:colOff>483293</xdr:colOff>
      <xdr:row>1</xdr:row>
      <xdr:rowOff>60495</xdr:rowOff>
    </xdr:from>
    <xdr:to>
      <xdr:col>11</xdr:col>
      <xdr:colOff>231742</xdr:colOff>
      <xdr:row>4</xdr:row>
      <xdr:rowOff>8644</xdr:rowOff>
    </xdr:to>
    <xdr:pic>
      <xdr:nvPicPr>
        <xdr:cNvPr id="4" name="Picture 3">
          <a:extLst>
            <a:ext uri="{FF2B5EF4-FFF2-40B4-BE49-F238E27FC236}">
              <a16:creationId xmlns:a16="http://schemas.microsoft.com/office/drawing/2014/main" id="{816A6088-DB53-4125-90F5-E1371DC4FF15}"/>
            </a:ext>
          </a:extLst>
        </xdr:cNvPr>
        <xdr:cNvPicPr>
          <a:picLocks noChangeAspect="1"/>
        </xdr:cNvPicPr>
      </xdr:nvPicPr>
      <xdr:blipFill>
        <a:blip xmlns:r="http://schemas.openxmlformats.org/officeDocument/2006/relationships" r:embed="rId2"/>
        <a:stretch>
          <a:fillRect/>
        </a:stretch>
      </xdr:blipFill>
      <xdr:spPr>
        <a:xfrm>
          <a:off x="5360093" y="244979"/>
          <a:ext cx="2676133" cy="581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22862</xdr:rowOff>
    </xdr:from>
    <xdr:to>
      <xdr:col>9</xdr:col>
      <xdr:colOff>430301</xdr:colOff>
      <xdr:row>3</xdr:row>
      <xdr:rowOff>53340</xdr:rowOff>
    </xdr:to>
    <xdr:pic>
      <xdr:nvPicPr>
        <xdr:cNvPr id="2" name="Picture 1">
          <a:extLst>
            <a:ext uri="{FF2B5EF4-FFF2-40B4-BE49-F238E27FC236}">
              <a16:creationId xmlns:a16="http://schemas.microsoft.com/office/drawing/2014/main" id="{E7D03FF3-3533-458E-A19B-96CA68D2A1A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22862"/>
          <a:ext cx="8766581" cy="1264918"/>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earthstat.org/" TargetMode="External"/><Relationship Id="rId2" Type="http://schemas.openxmlformats.org/officeDocument/2006/relationships/hyperlink" Target="https://agupubs.onlinelibrary.wiley.com/doi/full/10.1029/2007GB002947" TargetMode="External"/><Relationship Id="rId1" Type="http://schemas.openxmlformats.org/officeDocument/2006/relationships/hyperlink" Target="https://www.sciencedirect.com/science/article/abs/pii/S0961953419300303" TargetMode="External"/><Relationship Id="rId4" Type="http://schemas.openxmlformats.org/officeDocument/2006/relationships/hyperlink" Target="https://s2biom.wenr.wur.nl/web/guest/biomass-supply"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fao.org/3/i4808e/i4808e.pdf" TargetMode="External"/><Relationship Id="rId1" Type="http://schemas.openxmlformats.org/officeDocument/2006/relationships/hyperlink" Target="http://www.fao.org/faostat/en/"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livestock.geo-wiki.org/home-2/" TargetMode="External"/><Relationship Id="rId1" Type="http://schemas.openxmlformats.org/officeDocument/2006/relationships/hyperlink" Target="https://journals.plos.org/plosone/article?id=10.1371/journal.pone.0096084"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doi.org/10.3334/ORNLDAAC/1247" TargetMode="External"/><Relationship Id="rId2" Type="http://schemas.openxmlformats.org/officeDocument/2006/relationships/hyperlink" Target="https://data.apps.fao.org/map/catalog/srv/eng/catalog.search" TargetMode="External"/><Relationship Id="rId1" Type="http://schemas.openxmlformats.org/officeDocument/2006/relationships/hyperlink" Target="http://www.fao.org/global-soil-partnership/pillars-action/4-information-and-data-new/global-soil-organic-carbon-gsoc-map/en/" TargetMode="External"/><Relationship Id="rId5" Type="http://schemas.openxmlformats.org/officeDocument/2006/relationships/hyperlink" Target="https://cgiarcsi.community/data/global-high-resolution-soil-water-balance/" TargetMode="External"/><Relationship Id="rId4" Type="http://schemas.openxmlformats.org/officeDocument/2006/relationships/hyperlink" Target="https://esdac.jrc.ec.europa.eu/resource-type/datasets"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doi.pangaea.de/10.1594/PANGAEA.788537"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ea.europa.eu/data-and-maps/data/industrial-reporting-under-the-industrial-3"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zenodo.org/record/3363345"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www.sciencedirect.com/science/article/abs/pii/S1750583616307435?via%3Dihub" TargetMode="External"/><Relationship Id="rId2" Type="http://schemas.openxmlformats.org/officeDocument/2006/relationships/hyperlink" Target="https://www.sciencedirect.com/science/article/abs/pii/S1750583617303766?via%3Dihub" TargetMode="External"/><Relationship Id="rId1" Type="http://schemas.openxmlformats.org/officeDocument/2006/relationships/hyperlink" Target="http://documents.ieaghg.org/index.php/s/YKm6B7zikUpPgGA/download?path=%2F2021%2FTechnical%20Reports&amp;files=2021-01%20Biorefineries%20with%20CCS.pdf" TargetMode="External"/><Relationship Id="rId4" Type="http://schemas.openxmlformats.org/officeDocument/2006/relationships/hyperlink" Target="https://www.sciencedirect.com/science/article/pii/S1750583620306733"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gadm.org/data.html"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protectedplanet.net/en/thematic-areas/oecms?tab=OECMs" TargetMode="External"/><Relationship Id="rId7" Type="http://schemas.openxmlformats.org/officeDocument/2006/relationships/hyperlink" Target="https://data.nhm.ac.uk/dataset/global-map-of-the-biodiversity-intactness-index-from-newbold-et-al-2016-science" TargetMode="External"/><Relationship Id="rId2" Type="http://schemas.openxmlformats.org/officeDocument/2006/relationships/hyperlink" Target="https://www.protectedplanet.net/en/thematic-areas/wdpa?tab=WDPA" TargetMode="External"/><Relationship Id="rId1" Type="http://schemas.openxmlformats.org/officeDocument/2006/relationships/hyperlink" Target="https://data.apps.fao.org/map/catalog/srv/eng/catalog.search" TargetMode="External"/><Relationship Id="rId6" Type="http://schemas.openxmlformats.org/officeDocument/2006/relationships/hyperlink" Target="http://www.intactforests.org/data.ifl.html" TargetMode="External"/><Relationship Id="rId5" Type="http://schemas.openxmlformats.org/officeDocument/2006/relationships/hyperlink" Target="https://www.conservation.org/priorities/biodiversity-hotspots" TargetMode="External"/><Relationship Id="rId4" Type="http://schemas.openxmlformats.org/officeDocument/2006/relationships/hyperlink" Target="https://databasin.org/datasets/23fb5da1586141109fa6f8d45de0a260/"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fao.org/nr/climpag/data_2_en.asp" TargetMode="External"/><Relationship Id="rId2" Type="http://schemas.openxmlformats.org/officeDocument/2006/relationships/hyperlink" Target="https://chelsa-climate.org/downloads/" TargetMode="External"/><Relationship Id="rId1" Type="http://schemas.openxmlformats.org/officeDocument/2006/relationships/hyperlink" Target="https://chelsa-climate.org/wp-admin/download-page/CHELSA_tech_specification_V2.pdf" TargetMode="External"/><Relationship Id="rId5" Type="http://schemas.openxmlformats.org/officeDocument/2006/relationships/hyperlink" Target="https://www.isimip.org/gettingstarted/input-data-bias-correction/" TargetMode="External"/><Relationship Id="rId4" Type="http://schemas.openxmlformats.org/officeDocument/2006/relationships/hyperlink" Target="http://www.climatologylab.org/terraclimate.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fao.org/nr/climpag/pub/en1102_en.asp"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isimip.org/gettingstarted/input-data-bias-correction/details/82/" TargetMode="External"/><Relationship Id="rId2" Type="http://schemas.openxmlformats.org/officeDocument/2006/relationships/hyperlink" Target="https://gmd.copernicus.org/articles/13/5425/2020/gmd-13-5425-2020-discussion.html" TargetMode="External"/><Relationship Id="rId1" Type="http://schemas.openxmlformats.org/officeDocument/2006/relationships/hyperlink" Target="https://cds.climate.copernicus.eu/cdsapp"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fao.org/aquastat/en/geospatial-information/global-maps-irrigated-areas" TargetMode="External"/><Relationship Id="rId2" Type="http://schemas.openxmlformats.org/officeDocument/2006/relationships/hyperlink" Target="http://www.fao.org/aquastat/en/data-analysis/irrig-water-use" TargetMode="External"/><Relationship Id="rId1" Type="http://schemas.openxmlformats.org/officeDocument/2006/relationships/hyperlink" Target="http://www.fao.org/aquastat/en/databases/crop-calendar/" TargetMode="External"/><Relationship Id="rId5" Type="http://schemas.openxmlformats.org/officeDocument/2006/relationships/hyperlink" Target="https://zenodo.org/record/1209296" TargetMode="External"/><Relationship Id="rId4" Type="http://schemas.openxmlformats.org/officeDocument/2006/relationships/hyperlink" Target="http://www.fao.org/land-water/databases-and-software/cropwa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9"/>
  <sheetViews>
    <sheetView tabSelected="1" zoomScale="95" zoomScaleNormal="95" workbookViewId="0">
      <selection activeCell="T16" sqref="T16"/>
    </sheetView>
  </sheetViews>
  <sheetFormatPr defaultRowHeight="15" x14ac:dyDescent="0.25"/>
  <cols>
    <col min="11" max="11" width="24.85546875" customWidth="1"/>
    <col min="13" max="13" width="13" customWidth="1"/>
    <col min="17" max="17" width="9.85546875" customWidth="1"/>
  </cols>
  <sheetData>
    <row r="1" spans="1:38" x14ac:dyDescent="0.25">
      <c r="A1" s="18"/>
      <c r="B1" s="13"/>
      <c r="C1" s="22"/>
      <c r="D1" s="13"/>
      <c r="E1" s="13"/>
      <c r="F1" s="13"/>
      <c r="G1" s="13"/>
      <c r="H1" s="13"/>
      <c r="I1" s="13"/>
      <c r="J1" s="13"/>
      <c r="K1" s="13"/>
      <c r="L1" s="13"/>
      <c r="M1" s="13"/>
      <c r="N1" s="13"/>
      <c r="O1" s="13"/>
      <c r="P1" s="13"/>
      <c r="Q1" s="13"/>
      <c r="R1" s="13"/>
      <c r="S1" s="16"/>
      <c r="T1" s="15"/>
    </row>
    <row r="2" spans="1:38" ht="18" x14ac:dyDescent="0.25">
      <c r="A2" s="3"/>
      <c r="B2" s="3"/>
      <c r="H2" s="10"/>
      <c r="I2" s="10"/>
      <c r="J2" s="10"/>
      <c r="K2" s="10"/>
      <c r="L2" s="10"/>
      <c r="M2" s="10"/>
      <c r="N2" s="10"/>
      <c r="O2" s="10"/>
      <c r="P2" s="2"/>
      <c r="Q2" s="2"/>
      <c r="R2" s="3"/>
      <c r="S2" s="16"/>
      <c r="T2" s="15"/>
    </row>
    <row r="3" spans="1:38" ht="18" x14ac:dyDescent="0.25">
      <c r="A3" s="3"/>
      <c r="B3" s="3"/>
      <c r="C3" s="439" t="s">
        <v>591</v>
      </c>
      <c r="D3" s="440"/>
      <c r="E3" s="440"/>
      <c r="F3" s="440"/>
      <c r="G3" s="441"/>
      <c r="H3" s="4"/>
      <c r="I3" s="4"/>
      <c r="J3" s="4"/>
      <c r="K3" s="4"/>
      <c r="L3" s="4"/>
      <c r="M3" s="4"/>
      <c r="N3" s="4"/>
      <c r="O3" s="4"/>
      <c r="P3" s="4"/>
      <c r="Q3" s="4"/>
      <c r="R3" s="3"/>
      <c r="S3" s="16"/>
      <c r="T3" s="26"/>
      <c r="U3" s="26"/>
      <c r="V3" s="26"/>
      <c r="W3" s="26"/>
      <c r="X3" s="26"/>
      <c r="Y3" s="26"/>
      <c r="Z3" s="26"/>
      <c r="AA3" s="26"/>
      <c r="AB3" s="26"/>
    </row>
    <row r="4" spans="1:38" x14ac:dyDescent="0.25">
      <c r="A4" s="3"/>
      <c r="B4" s="3"/>
      <c r="H4" s="20"/>
      <c r="I4" s="20"/>
      <c r="J4" s="20"/>
      <c r="K4" s="21"/>
      <c r="L4" s="11"/>
      <c r="M4" s="11"/>
      <c r="N4" s="11"/>
      <c r="O4" s="11"/>
      <c r="P4" s="5"/>
      <c r="Q4" s="5"/>
      <c r="R4" s="3"/>
      <c r="S4" s="16"/>
      <c r="T4" s="26"/>
      <c r="U4" s="26"/>
      <c r="V4" s="26"/>
      <c r="W4" s="26"/>
      <c r="X4" s="26"/>
      <c r="Y4" s="26"/>
      <c r="Z4" s="26"/>
      <c r="AA4" s="26"/>
      <c r="AB4" s="26"/>
    </row>
    <row r="5" spans="1:38" x14ac:dyDescent="0.25">
      <c r="A5" s="3"/>
      <c r="B5" s="3"/>
      <c r="C5" s="23"/>
      <c r="D5" s="3"/>
      <c r="E5" s="3"/>
      <c r="F5" s="3"/>
      <c r="G5" s="3"/>
      <c r="H5" s="3"/>
      <c r="I5" s="3"/>
      <c r="J5" s="3"/>
      <c r="K5" s="3"/>
      <c r="L5" s="3"/>
      <c r="M5" s="3"/>
      <c r="N5" s="3"/>
      <c r="O5" s="3" t="s">
        <v>25</v>
      </c>
      <c r="P5" s="3"/>
      <c r="Q5" s="3"/>
      <c r="R5" s="3"/>
      <c r="S5" s="16"/>
      <c r="T5" s="489"/>
      <c r="U5" s="489"/>
      <c r="V5" s="490"/>
      <c r="W5" s="490"/>
      <c r="X5" s="490"/>
      <c r="Y5" s="490"/>
      <c r="Z5" s="490"/>
      <c r="AA5" s="490"/>
      <c r="AB5" s="490"/>
    </row>
    <row r="6" spans="1:38" s="24" customFormat="1" x14ac:dyDescent="0.25">
      <c r="A6" s="3"/>
      <c r="B6" s="3"/>
      <c r="C6" s="23"/>
      <c r="D6" s="3"/>
      <c r="E6" s="3"/>
      <c r="F6" s="3"/>
      <c r="G6" s="3"/>
      <c r="H6" s="3"/>
      <c r="I6" s="3"/>
      <c r="J6" s="3"/>
      <c r="K6" s="3"/>
      <c r="L6" s="3"/>
      <c r="M6" s="3"/>
      <c r="N6" s="3"/>
      <c r="O6" s="3"/>
      <c r="P6" s="3"/>
      <c r="Q6" s="3"/>
      <c r="R6" s="3"/>
      <c r="S6" s="16"/>
      <c r="T6" s="32"/>
      <c r="U6" s="32"/>
      <c r="V6" s="33"/>
      <c r="W6" s="33"/>
      <c r="X6" s="33"/>
      <c r="Y6" s="33"/>
      <c r="Z6" s="33"/>
      <c r="AA6" s="33"/>
      <c r="AB6" s="33"/>
    </row>
    <row r="7" spans="1:38" ht="15.75" x14ac:dyDescent="0.25">
      <c r="A7" s="17"/>
      <c r="B7" s="17"/>
      <c r="C7" s="465" t="s">
        <v>0</v>
      </c>
      <c r="D7" s="466"/>
      <c r="E7" s="470" t="s">
        <v>26</v>
      </c>
      <c r="F7" s="471"/>
      <c r="G7" s="471"/>
      <c r="H7" s="471"/>
      <c r="I7" s="471"/>
      <c r="J7" s="471"/>
      <c r="K7" s="472"/>
      <c r="L7" s="465" t="s">
        <v>6</v>
      </c>
      <c r="M7" s="466"/>
      <c r="N7" s="467" t="s">
        <v>29</v>
      </c>
      <c r="O7" s="468"/>
      <c r="P7" s="468"/>
      <c r="Q7" s="469"/>
      <c r="R7" s="19"/>
      <c r="S7" s="16"/>
      <c r="T7" s="26"/>
      <c r="U7" s="26"/>
      <c r="V7" s="26"/>
      <c r="W7" s="26"/>
      <c r="X7" s="26"/>
      <c r="Y7" s="26"/>
      <c r="Z7" s="26"/>
      <c r="AA7" s="26"/>
      <c r="AB7" s="26"/>
    </row>
    <row r="8" spans="1:38" s="24" customFormat="1" ht="25.5" customHeight="1" x14ac:dyDescent="0.25">
      <c r="A8" s="17"/>
      <c r="B8" s="17"/>
      <c r="C8" s="442" t="s">
        <v>4</v>
      </c>
      <c r="D8" s="443"/>
      <c r="E8" s="450" t="s">
        <v>5</v>
      </c>
      <c r="F8" s="451"/>
      <c r="G8" s="451"/>
      <c r="H8" s="451"/>
      <c r="I8" s="451"/>
      <c r="J8" s="451"/>
      <c r="K8" s="452"/>
      <c r="L8" s="442" t="s">
        <v>1</v>
      </c>
      <c r="M8" s="443"/>
      <c r="N8" s="491" t="s">
        <v>587</v>
      </c>
      <c r="O8" s="492"/>
      <c r="P8" s="492"/>
      <c r="Q8" s="493"/>
      <c r="R8" s="19"/>
      <c r="S8" s="16"/>
      <c r="T8" s="31"/>
      <c r="U8" s="31"/>
      <c r="V8" s="31"/>
      <c r="W8" s="31"/>
      <c r="X8" s="31"/>
      <c r="Y8" s="31"/>
      <c r="Z8" s="26"/>
      <c r="AA8" s="26"/>
      <c r="AB8" s="26"/>
    </row>
    <row r="9" spans="1:38" ht="68.25" customHeight="1" x14ac:dyDescent="0.25">
      <c r="A9" s="7"/>
      <c r="B9" s="7"/>
      <c r="C9" s="442" t="s">
        <v>2</v>
      </c>
      <c r="D9" s="443"/>
      <c r="E9" s="450" t="s">
        <v>27</v>
      </c>
      <c r="F9" s="451"/>
      <c r="G9" s="451"/>
      <c r="H9" s="451"/>
      <c r="I9" s="451"/>
      <c r="J9" s="451"/>
      <c r="K9" s="452"/>
      <c r="L9" s="442" t="s">
        <v>3</v>
      </c>
      <c r="M9" s="443"/>
      <c r="N9" s="444" t="s">
        <v>561</v>
      </c>
      <c r="O9" s="445"/>
      <c r="P9" s="445"/>
      <c r="Q9" s="446"/>
      <c r="R9" s="12"/>
      <c r="S9" s="16"/>
      <c r="T9" s="26"/>
      <c r="U9" s="26"/>
      <c r="V9" s="26"/>
      <c r="W9" s="26"/>
      <c r="X9" s="26"/>
      <c r="Y9" s="26"/>
      <c r="Z9" s="26"/>
      <c r="AA9" s="26"/>
      <c r="AB9" s="26"/>
    </row>
    <row r="10" spans="1:38" ht="60" customHeight="1" x14ac:dyDescent="0.25">
      <c r="A10" s="7"/>
      <c r="B10" s="7"/>
      <c r="C10" s="442" t="s">
        <v>22</v>
      </c>
      <c r="D10" s="443"/>
      <c r="E10" s="450" t="s">
        <v>24</v>
      </c>
      <c r="F10" s="451"/>
      <c r="G10" s="451"/>
      <c r="H10" s="451"/>
      <c r="I10" s="451"/>
      <c r="J10" s="451"/>
      <c r="K10" s="452"/>
      <c r="L10" s="442" t="s">
        <v>14</v>
      </c>
      <c r="M10" s="443"/>
      <c r="N10" s="447" t="s">
        <v>556</v>
      </c>
      <c r="O10" s="448"/>
      <c r="P10" s="448"/>
      <c r="Q10" s="449"/>
      <c r="R10" s="12"/>
      <c r="S10" s="16"/>
      <c r="T10" s="15"/>
    </row>
    <row r="11" spans="1:38" ht="27" customHeight="1" x14ac:dyDescent="0.25">
      <c r="A11" s="7"/>
      <c r="B11" s="7"/>
      <c r="C11" s="442" t="s">
        <v>23</v>
      </c>
      <c r="D11" s="443"/>
      <c r="E11" s="479" t="s">
        <v>28</v>
      </c>
      <c r="F11" s="480"/>
      <c r="G11" s="480"/>
      <c r="H11" s="480"/>
      <c r="I11" s="480"/>
      <c r="J11" s="480"/>
      <c r="K11" s="481"/>
      <c r="L11" s="442" t="s">
        <v>7</v>
      </c>
      <c r="M11" s="443"/>
      <c r="N11" s="482" t="s">
        <v>8</v>
      </c>
      <c r="O11" s="483"/>
      <c r="P11" s="483"/>
      <c r="Q11" s="484"/>
      <c r="R11" s="12"/>
      <c r="S11" s="16"/>
      <c r="T11" s="15"/>
    </row>
    <row r="12" spans="1:38" s="24" customFormat="1" x14ac:dyDescent="0.25">
      <c r="A12" s="7"/>
      <c r="S12" s="1"/>
    </row>
    <row r="13" spans="1:38" s="24" customFormat="1" x14ac:dyDescent="0.25">
      <c r="B13" s="7"/>
      <c r="C13" s="453" t="s">
        <v>559</v>
      </c>
      <c r="D13" s="454"/>
      <c r="E13" s="454"/>
      <c r="F13" s="454"/>
      <c r="G13" s="454"/>
      <c r="H13" s="454"/>
      <c r="I13" s="454"/>
      <c r="J13" s="454"/>
      <c r="K13" s="454"/>
      <c r="L13" s="454"/>
      <c r="M13" s="454"/>
      <c r="N13" s="454"/>
      <c r="O13" s="454"/>
      <c r="P13" s="454"/>
      <c r="Q13" s="455"/>
      <c r="R13" s="8"/>
      <c r="S13" s="7"/>
      <c r="AK13" s="1"/>
    </row>
    <row r="14" spans="1:38" s="24" customFormat="1" ht="17.25" customHeight="1" x14ac:dyDescent="0.25">
      <c r="B14" s="7"/>
      <c r="C14" s="473" t="s">
        <v>560</v>
      </c>
      <c r="D14" s="474"/>
      <c r="E14" s="474"/>
      <c r="F14" s="474"/>
      <c r="G14" s="474"/>
      <c r="H14" s="474"/>
      <c r="I14" s="474"/>
      <c r="J14" s="474"/>
      <c r="K14" s="474"/>
      <c r="L14" s="474"/>
      <c r="M14" s="474"/>
      <c r="N14" s="474"/>
      <c r="O14" s="474"/>
      <c r="P14" s="474"/>
      <c r="Q14" s="475"/>
      <c r="R14" s="8"/>
      <c r="S14" s="7"/>
      <c r="AK14" s="1"/>
    </row>
    <row r="15" spans="1:38" x14ac:dyDescent="0.25">
      <c r="A15" s="7"/>
      <c r="S15" s="16"/>
    </row>
    <row r="16" spans="1:38" x14ac:dyDescent="0.25">
      <c r="B16" s="7"/>
      <c r="C16" s="453" t="s">
        <v>12</v>
      </c>
      <c r="D16" s="454"/>
      <c r="E16" s="454"/>
      <c r="F16" s="454"/>
      <c r="G16" s="454"/>
      <c r="H16" s="454"/>
      <c r="I16" s="454"/>
      <c r="J16" s="454"/>
      <c r="K16" s="454"/>
      <c r="L16" s="454"/>
      <c r="M16" s="454"/>
      <c r="N16" s="454"/>
      <c r="O16" s="454"/>
      <c r="P16" s="454"/>
      <c r="Q16" s="455"/>
      <c r="R16" s="8"/>
      <c r="S16" s="7"/>
      <c r="AK16" s="16"/>
      <c r="AL16" s="15"/>
    </row>
    <row r="17" spans="2:38" ht="17.25" customHeight="1" x14ac:dyDescent="0.25">
      <c r="B17" s="7"/>
      <c r="C17" s="473" t="s">
        <v>13</v>
      </c>
      <c r="D17" s="474"/>
      <c r="E17" s="474"/>
      <c r="F17" s="474"/>
      <c r="G17" s="474"/>
      <c r="H17" s="474"/>
      <c r="I17" s="474"/>
      <c r="J17" s="474"/>
      <c r="K17" s="474"/>
      <c r="L17" s="474"/>
      <c r="M17" s="474"/>
      <c r="N17" s="474"/>
      <c r="O17" s="474"/>
      <c r="P17" s="474"/>
      <c r="Q17" s="475"/>
      <c r="R17" s="8"/>
      <c r="S17" s="7"/>
      <c r="AK17" s="16"/>
      <c r="AL17" s="15"/>
    </row>
    <row r="18" spans="2:38" ht="15.75" customHeight="1" x14ac:dyDescent="0.25">
      <c r="B18" s="7"/>
      <c r="C18" s="476" t="s">
        <v>16</v>
      </c>
      <c r="D18" s="477"/>
      <c r="E18" s="477"/>
      <c r="F18" s="477"/>
      <c r="G18" s="477"/>
      <c r="H18" s="477"/>
      <c r="I18" s="477"/>
      <c r="J18" s="477"/>
      <c r="K18" s="477"/>
      <c r="L18" s="477"/>
      <c r="M18" s="477"/>
      <c r="N18" s="477"/>
      <c r="O18" s="477"/>
      <c r="P18" s="477"/>
      <c r="Q18" s="478"/>
      <c r="R18" s="8"/>
      <c r="S18" s="7"/>
      <c r="AK18" s="16"/>
      <c r="AL18" s="15"/>
    </row>
    <row r="19" spans="2:38" ht="17.25" customHeight="1" x14ac:dyDescent="0.25">
      <c r="B19" s="7"/>
      <c r="C19" s="7"/>
      <c r="D19" s="7"/>
      <c r="E19" s="7"/>
      <c r="F19" s="7"/>
      <c r="G19" s="7"/>
      <c r="H19" s="7"/>
      <c r="I19" s="7"/>
      <c r="J19" s="7"/>
      <c r="K19" s="7"/>
      <c r="L19" s="7"/>
      <c r="M19" s="7"/>
      <c r="N19" s="7"/>
      <c r="O19" s="7"/>
      <c r="P19" s="7"/>
      <c r="Q19" s="7"/>
      <c r="R19" s="7"/>
      <c r="S19" s="7"/>
      <c r="AK19" s="16"/>
      <c r="AL19" s="15"/>
    </row>
    <row r="20" spans="2:38" x14ac:dyDescent="0.25">
      <c r="B20" s="7"/>
      <c r="C20" s="433" t="s">
        <v>9</v>
      </c>
      <c r="D20" s="434"/>
      <c r="E20" s="434"/>
      <c r="F20" s="434"/>
      <c r="G20" s="434"/>
      <c r="H20" s="434"/>
      <c r="I20" s="434"/>
      <c r="J20" s="434"/>
      <c r="K20" s="434"/>
      <c r="L20" s="434"/>
      <c r="M20" s="434"/>
      <c r="N20" s="434"/>
      <c r="O20" s="434"/>
      <c r="P20" s="434"/>
      <c r="Q20" s="435"/>
      <c r="R20" s="7"/>
      <c r="S20" s="7"/>
      <c r="AK20" s="16"/>
      <c r="AL20" s="15"/>
    </row>
    <row r="21" spans="2:38" ht="15" customHeight="1" x14ac:dyDescent="0.25">
      <c r="B21" s="7"/>
      <c r="C21" s="436" t="s">
        <v>553</v>
      </c>
      <c r="D21" s="437"/>
      <c r="E21" s="437"/>
      <c r="F21" s="437"/>
      <c r="G21" s="437"/>
      <c r="H21" s="437"/>
      <c r="I21" s="437"/>
      <c r="J21" s="437"/>
      <c r="K21" s="437"/>
      <c r="L21" s="437"/>
      <c r="M21" s="437"/>
      <c r="N21" s="437"/>
      <c r="O21" s="437"/>
      <c r="P21" s="437"/>
      <c r="Q21" s="438"/>
      <c r="R21" s="7"/>
      <c r="S21" s="7"/>
      <c r="AK21" s="16"/>
      <c r="AL21" s="15"/>
    </row>
    <row r="22" spans="2:38" x14ac:dyDescent="0.25">
      <c r="B22" s="7"/>
      <c r="C22" s="427"/>
      <c r="D22" s="428"/>
      <c r="E22" s="428"/>
      <c r="F22" s="428"/>
      <c r="G22" s="428"/>
      <c r="H22" s="428"/>
      <c r="I22" s="428"/>
      <c r="J22" s="428"/>
      <c r="K22" s="428"/>
      <c r="L22" s="428"/>
      <c r="M22" s="428"/>
      <c r="N22" s="428"/>
      <c r="O22" s="428"/>
      <c r="P22" s="428"/>
      <c r="Q22" s="429"/>
      <c r="R22" s="7"/>
      <c r="S22" s="7"/>
      <c r="AK22" s="16"/>
      <c r="AL22" s="15"/>
    </row>
    <row r="23" spans="2:38" x14ac:dyDescent="0.25">
      <c r="B23" s="7"/>
      <c r="C23" s="427"/>
      <c r="D23" s="428"/>
      <c r="E23" s="428"/>
      <c r="F23" s="428"/>
      <c r="G23" s="428"/>
      <c r="H23" s="428"/>
      <c r="I23" s="428"/>
      <c r="J23" s="428"/>
      <c r="K23" s="428"/>
      <c r="L23" s="428"/>
      <c r="M23" s="428"/>
      <c r="N23" s="428"/>
      <c r="O23" s="428"/>
      <c r="P23" s="428"/>
      <c r="Q23" s="429"/>
      <c r="R23" s="7"/>
      <c r="S23" s="7"/>
      <c r="AK23" s="16"/>
      <c r="AL23" s="15"/>
    </row>
    <row r="24" spans="2:38" x14ac:dyDescent="0.25">
      <c r="B24" s="7"/>
      <c r="C24" s="427"/>
      <c r="D24" s="428"/>
      <c r="E24" s="428"/>
      <c r="F24" s="428"/>
      <c r="G24" s="428"/>
      <c r="H24" s="428"/>
      <c r="I24" s="428"/>
      <c r="J24" s="428"/>
      <c r="K24" s="428"/>
      <c r="L24" s="428"/>
      <c r="M24" s="428"/>
      <c r="N24" s="428"/>
      <c r="O24" s="428"/>
      <c r="P24" s="428"/>
      <c r="Q24" s="429"/>
      <c r="R24" s="7"/>
      <c r="S24" s="7"/>
      <c r="AK24" s="16"/>
      <c r="AL24" s="15"/>
    </row>
    <row r="25" spans="2:38" ht="15" customHeight="1" x14ac:dyDescent="0.25">
      <c r="B25" s="7"/>
      <c r="C25" s="427"/>
      <c r="D25" s="428"/>
      <c r="E25" s="428"/>
      <c r="F25" s="428"/>
      <c r="G25" s="428"/>
      <c r="H25" s="428"/>
      <c r="I25" s="428"/>
      <c r="J25" s="428"/>
      <c r="K25" s="428"/>
      <c r="L25" s="428"/>
      <c r="M25" s="428"/>
      <c r="N25" s="428"/>
      <c r="O25" s="428"/>
      <c r="P25" s="428"/>
      <c r="Q25" s="429"/>
      <c r="R25" s="7"/>
      <c r="S25" s="7"/>
      <c r="AK25" s="16"/>
      <c r="AL25" s="15"/>
    </row>
    <row r="26" spans="2:38" ht="15" customHeight="1" x14ac:dyDescent="0.25">
      <c r="B26" s="7"/>
      <c r="C26" s="427"/>
      <c r="D26" s="428"/>
      <c r="E26" s="428"/>
      <c r="F26" s="428"/>
      <c r="G26" s="428"/>
      <c r="H26" s="428"/>
      <c r="I26" s="428"/>
      <c r="J26" s="428"/>
      <c r="K26" s="428"/>
      <c r="L26" s="428"/>
      <c r="M26" s="428"/>
      <c r="N26" s="428"/>
      <c r="O26" s="428"/>
      <c r="P26" s="428"/>
      <c r="Q26" s="429"/>
      <c r="R26" s="7"/>
      <c r="S26" s="7"/>
      <c r="AK26" s="16"/>
      <c r="AL26" s="15"/>
    </row>
    <row r="27" spans="2:38" x14ac:dyDescent="0.25">
      <c r="B27" s="7"/>
      <c r="C27" s="427"/>
      <c r="D27" s="428"/>
      <c r="E27" s="428"/>
      <c r="F27" s="428"/>
      <c r="G27" s="428"/>
      <c r="H27" s="428"/>
      <c r="I27" s="428"/>
      <c r="J27" s="428"/>
      <c r="K27" s="428"/>
      <c r="L27" s="428"/>
      <c r="M27" s="428"/>
      <c r="N27" s="428"/>
      <c r="O27" s="428"/>
      <c r="P27" s="428"/>
      <c r="Q27" s="429"/>
      <c r="R27" s="7"/>
      <c r="S27" s="7"/>
      <c r="AK27" s="16"/>
      <c r="AL27" s="15"/>
    </row>
    <row r="28" spans="2:38" ht="15" customHeight="1" x14ac:dyDescent="0.25">
      <c r="B28" s="7"/>
      <c r="C28" s="427"/>
      <c r="D28" s="428"/>
      <c r="E28" s="428"/>
      <c r="F28" s="428"/>
      <c r="G28" s="428"/>
      <c r="H28" s="428"/>
      <c r="I28" s="428"/>
      <c r="J28" s="428"/>
      <c r="K28" s="428"/>
      <c r="L28" s="428"/>
      <c r="M28" s="428"/>
      <c r="N28" s="428"/>
      <c r="O28" s="428"/>
      <c r="P28" s="428"/>
      <c r="Q28" s="429"/>
      <c r="R28" s="7"/>
      <c r="S28" s="7"/>
      <c r="AK28" s="16"/>
      <c r="AL28" s="15"/>
    </row>
    <row r="29" spans="2:38" ht="16.5" customHeight="1" x14ac:dyDescent="0.25">
      <c r="B29" s="7"/>
      <c r="C29" s="430"/>
      <c r="D29" s="431"/>
      <c r="E29" s="431"/>
      <c r="F29" s="431"/>
      <c r="G29" s="431"/>
      <c r="H29" s="431"/>
      <c r="I29" s="431"/>
      <c r="J29" s="431"/>
      <c r="K29" s="431"/>
      <c r="L29" s="431"/>
      <c r="M29" s="431"/>
      <c r="N29" s="431"/>
      <c r="O29" s="431"/>
      <c r="P29" s="431"/>
      <c r="Q29" s="432"/>
      <c r="R29" s="7"/>
      <c r="S29" s="7"/>
      <c r="AK29" s="16"/>
      <c r="AL29" s="15"/>
    </row>
    <row r="30" spans="2:38" x14ac:dyDescent="0.25">
      <c r="B30" s="7"/>
      <c r="C30" s="27"/>
      <c r="D30" s="27"/>
      <c r="E30" s="27"/>
      <c r="F30" s="27"/>
      <c r="G30" s="27"/>
      <c r="H30" s="27"/>
      <c r="I30" s="27"/>
      <c r="J30" s="27"/>
      <c r="K30" s="27"/>
      <c r="L30" s="27"/>
      <c r="M30" s="27"/>
      <c r="N30" s="27"/>
      <c r="O30" s="27"/>
      <c r="P30" s="27"/>
      <c r="Q30" s="27"/>
      <c r="R30" s="7"/>
      <c r="S30" s="7"/>
      <c r="AK30" s="16"/>
      <c r="AL30" s="15"/>
    </row>
    <row r="31" spans="2:38" ht="16.5" customHeight="1" x14ac:dyDescent="0.25">
      <c r="B31" s="7"/>
      <c r="C31" s="433" t="s">
        <v>10</v>
      </c>
      <c r="D31" s="434"/>
      <c r="E31" s="434"/>
      <c r="F31" s="434"/>
      <c r="G31" s="434"/>
      <c r="H31" s="434"/>
      <c r="I31" s="434"/>
      <c r="J31" s="434"/>
      <c r="K31" s="434"/>
      <c r="L31" s="434"/>
      <c r="M31" s="434"/>
      <c r="N31" s="434"/>
      <c r="O31" s="434"/>
      <c r="P31" s="434"/>
      <c r="Q31" s="435"/>
      <c r="R31" s="7"/>
      <c r="S31" s="8"/>
      <c r="AK31" s="16"/>
      <c r="AL31" s="15"/>
    </row>
    <row r="32" spans="2:38" ht="15" customHeight="1" x14ac:dyDescent="0.25">
      <c r="B32" s="7"/>
      <c r="C32" s="427" t="s">
        <v>226</v>
      </c>
      <c r="D32" s="428"/>
      <c r="E32" s="428"/>
      <c r="F32" s="428"/>
      <c r="G32" s="428"/>
      <c r="H32" s="428"/>
      <c r="I32" s="428"/>
      <c r="J32" s="428"/>
      <c r="K32" s="428"/>
      <c r="L32" s="428"/>
      <c r="M32" s="428"/>
      <c r="N32" s="428"/>
      <c r="O32" s="428"/>
      <c r="P32" s="428"/>
      <c r="Q32" s="429"/>
      <c r="R32" s="7"/>
      <c r="S32" s="8"/>
      <c r="AK32" s="16"/>
      <c r="AL32" s="15"/>
    </row>
    <row r="33" spans="1:38" x14ac:dyDescent="0.25">
      <c r="B33" s="7"/>
      <c r="C33" s="427"/>
      <c r="D33" s="428"/>
      <c r="E33" s="428"/>
      <c r="F33" s="428"/>
      <c r="G33" s="428"/>
      <c r="H33" s="428"/>
      <c r="I33" s="428"/>
      <c r="J33" s="428"/>
      <c r="K33" s="428"/>
      <c r="L33" s="428"/>
      <c r="M33" s="428"/>
      <c r="N33" s="428"/>
      <c r="O33" s="428"/>
      <c r="P33" s="428"/>
      <c r="Q33" s="429"/>
      <c r="R33" s="7"/>
      <c r="S33" s="7"/>
      <c r="AK33" s="16"/>
      <c r="AL33" s="15"/>
    </row>
    <row r="34" spans="1:38" x14ac:dyDescent="0.25">
      <c r="B34" s="8"/>
      <c r="C34" s="427"/>
      <c r="D34" s="428"/>
      <c r="E34" s="428"/>
      <c r="F34" s="428"/>
      <c r="G34" s="428"/>
      <c r="H34" s="428"/>
      <c r="I34" s="428"/>
      <c r="J34" s="428"/>
      <c r="K34" s="428"/>
      <c r="L34" s="428"/>
      <c r="M34" s="428"/>
      <c r="N34" s="428"/>
      <c r="O34" s="428"/>
      <c r="P34" s="428"/>
      <c r="Q34" s="429"/>
      <c r="R34" s="8"/>
      <c r="S34" s="7"/>
      <c r="AK34" s="16"/>
      <c r="AL34" s="15"/>
    </row>
    <row r="35" spans="1:38" x14ac:dyDescent="0.25">
      <c r="B35" s="8"/>
      <c r="C35" s="427"/>
      <c r="D35" s="428"/>
      <c r="E35" s="428"/>
      <c r="F35" s="428"/>
      <c r="G35" s="428"/>
      <c r="H35" s="428"/>
      <c r="I35" s="428"/>
      <c r="J35" s="428"/>
      <c r="K35" s="428"/>
      <c r="L35" s="428"/>
      <c r="M35" s="428"/>
      <c r="N35" s="428"/>
      <c r="O35" s="428"/>
      <c r="P35" s="428"/>
      <c r="Q35" s="429"/>
      <c r="R35" s="8"/>
      <c r="S35" s="7"/>
      <c r="AK35" s="16"/>
      <c r="AL35" s="15"/>
    </row>
    <row r="36" spans="1:38" ht="18" customHeight="1" x14ac:dyDescent="0.25">
      <c r="B36" s="7"/>
      <c r="C36" s="430"/>
      <c r="D36" s="431"/>
      <c r="E36" s="431"/>
      <c r="F36" s="431"/>
      <c r="G36" s="431"/>
      <c r="H36" s="431"/>
      <c r="I36" s="431"/>
      <c r="J36" s="431"/>
      <c r="K36" s="431"/>
      <c r="L36" s="431"/>
      <c r="M36" s="431"/>
      <c r="N36" s="431"/>
      <c r="O36" s="431"/>
      <c r="P36" s="431"/>
      <c r="Q36" s="432"/>
      <c r="R36" s="8"/>
      <c r="S36" s="7"/>
      <c r="AK36" s="16"/>
      <c r="AL36" s="15"/>
    </row>
    <row r="37" spans="1:38" ht="18" customHeight="1" x14ac:dyDescent="0.25">
      <c r="B37" s="7"/>
      <c r="C37" s="7"/>
      <c r="D37" s="8"/>
      <c r="E37" s="8"/>
      <c r="F37" s="8"/>
      <c r="G37" s="8"/>
      <c r="H37" s="8"/>
      <c r="I37" s="8"/>
      <c r="J37" s="8"/>
      <c r="K37" s="8"/>
      <c r="L37" s="8"/>
      <c r="M37" s="8"/>
      <c r="N37" s="8"/>
      <c r="O37" s="8"/>
      <c r="P37" s="8"/>
      <c r="Q37" s="8"/>
      <c r="R37" s="8"/>
      <c r="S37" s="7"/>
      <c r="AK37" s="16"/>
      <c r="AL37" s="15"/>
    </row>
    <row r="38" spans="1:38" ht="15" customHeight="1" x14ac:dyDescent="0.25">
      <c r="B38" s="7"/>
      <c r="C38" s="453" t="s">
        <v>11</v>
      </c>
      <c r="D38" s="454"/>
      <c r="E38" s="454"/>
      <c r="F38" s="454"/>
      <c r="G38" s="454"/>
      <c r="H38" s="454"/>
      <c r="I38" s="454"/>
      <c r="J38" s="454"/>
      <c r="K38" s="454"/>
      <c r="L38" s="454"/>
      <c r="M38" s="454"/>
      <c r="N38" s="454"/>
      <c r="O38" s="454"/>
      <c r="P38" s="454"/>
      <c r="Q38" s="455"/>
      <c r="R38" s="8"/>
      <c r="S38" s="7"/>
      <c r="AK38" s="16"/>
      <c r="AL38" s="15"/>
    </row>
    <row r="39" spans="1:38" ht="15" customHeight="1" x14ac:dyDescent="0.25">
      <c r="B39" s="7"/>
      <c r="C39" s="456" t="s">
        <v>15</v>
      </c>
      <c r="D39" s="457"/>
      <c r="E39" s="457"/>
      <c r="F39" s="457"/>
      <c r="G39" s="457"/>
      <c r="H39" s="457"/>
      <c r="I39" s="457"/>
      <c r="J39" s="457"/>
      <c r="K39" s="457"/>
      <c r="L39" s="457"/>
      <c r="M39" s="457"/>
      <c r="N39" s="457"/>
      <c r="O39" s="457"/>
      <c r="P39" s="457"/>
      <c r="Q39" s="458"/>
      <c r="R39" s="8"/>
      <c r="S39" s="7"/>
      <c r="AK39" s="16"/>
      <c r="AL39" s="15"/>
    </row>
    <row r="40" spans="1:38" x14ac:dyDescent="0.25">
      <c r="B40" s="7"/>
      <c r="C40" s="459"/>
      <c r="D40" s="460"/>
      <c r="E40" s="460"/>
      <c r="F40" s="460"/>
      <c r="G40" s="460"/>
      <c r="H40" s="460"/>
      <c r="I40" s="460"/>
      <c r="J40" s="460"/>
      <c r="K40" s="460"/>
      <c r="L40" s="460"/>
      <c r="M40" s="460"/>
      <c r="N40" s="460"/>
      <c r="O40" s="460"/>
      <c r="P40" s="460"/>
      <c r="Q40" s="461"/>
      <c r="R40" s="8"/>
      <c r="S40" s="7"/>
      <c r="AK40" s="16"/>
      <c r="AL40" s="15"/>
    </row>
    <row r="41" spans="1:38" x14ac:dyDescent="0.25">
      <c r="A41" s="7"/>
      <c r="B41" s="7"/>
      <c r="C41" s="459"/>
      <c r="D41" s="460"/>
      <c r="E41" s="460"/>
      <c r="F41" s="460"/>
      <c r="G41" s="460"/>
      <c r="H41" s="460"/>
      <c r="I41" s="460"/>
      <c r="J41" s="460"/>
      <c r="K41" s="460"/>
      <c r="L41" s="460"/>
      <c r="M41" s="460"/>
      <c r="N41" s="460"/>
      <c r="O41" s="460"/>
      <c r="P41" s="460"/>
      <c r="Q41" s="461"/>
      <c r="R41" s="8"/>
      <c r="S41" s="16"/>
    </row>
    <row r="42" spans="1:38" ht="18.75" customHeight="1" x14ac:dyDescent="0.25">
      <c r="A42" s="7"/>
      <c r="B42" s="7"/>
      <c r="C42" s="462"/>
      <c r="D42" s="463"/>
      <c r="E42" s="463"/>
      <c r="F42" s="463"/>
      <c r="G42" s="463"/>
      <c r="H42" s="463"/>
      <c r="I42" s="463"/>
      <c r="J42" s="463"/>
      <c r="K42" s="463"/>
      <c r="L42" s="463"/>
      <c r="M42" s="463"/>
      <c r="N42" s="463"/>
      <c r="O42" s="463"/>
      <c r="P42" s="463"/>
      <c r="Q42" s="464"/>
      <c r="R42" s="8"/>
      <c r="S42" s="16"/>
    </row>
    <row r="43" spans="1:38" x14ac:dyDescent="0.25">
      <c r="A43" s="7"/>
      <c r="B43" s="7"/>
      <c r="C43" s="28"/>
      <c r="D43" s="28"/>
      <c r="E43" s="28"/>
      <c r="F43" s="28"/>
      <c r="G43" s="28"/>
      <c r="H43" s="28"/>
      <c r="I43" s="28"/>
      <c r="J43" s="28"/>
      <c r="K43" s="28"/>
      <c r="L43" s="28"/>
      <c r="M43" s="28"/>
      <c r="N43" s="28"/>
      <c r="O43" s="28"/>
      <c r="P43" s="28"/>
      <c r="Q43" s="28"/>
      <c r="R43" s="8"/>
      <c r="S43" s="16"/>
      <c r="T43" s="15"/>
    </row>
    <row r="44" spans="1:38" x14ac:dyDescent="0.25">
      <c r="A44" s="7"/>
      <c r="C44" s="453" t="s">
        <v>19</v>
      </c>
      <c r="D44" s="454"/>
      <c r="E44" s="454"/>
      <c r="F44" s="454"/>
      <c r="G44" s="454"/>
      <c r="H44" s="454"/>
      <c r="I44" s="454"/>
      <c r="J44" s="454"/>
      <c r="K44" s="454"/>
      <c r="L44" s="454"/>
      <c r="M44" s="454"/>
      <c r="N44" s="454"/>
      <c r="O44" s="454"/>
      <c r="P44" s="454"/>
      <c r="Q44" s="455"/>
      <c r="S44" s="16"/>
      <c r="T44" s="15"/>
    </row>
    <row r="45" spans="1:38" ht="15" customHeight="1" x14ac:dyDescent="0.25">
      <c r="A45" s="7"/>
      <c r="B45" s="15"/>
      <c r="C45" s="29" t="s">
        <v>17</v>
      </c>
      <c r="D45" s="485" t="s">
        <v>20</v>
      </c>
      <c r="E45" s="485"/>
      <c r="F45" s="485"/>
      <c r="G45" s="485"/>
      <c r="H45" s="485"/>
      <c r="I45" s="485"/>
      <c r="J45" s="485"/>
      <c r="K45" s="485"/>
      <c r="L45" s="485"/>
      <c r="M45" s="485"/>
      <c r="N45" s="485"/>
      <c r="O45" s="485"/>
      <c r="P45" s="485"/>
      <c r="Q45" s="486"/>
      <c r="S45" s="16"/>
      <c r="T45" s="15"/>
    </row>
    <row r="46" spans="1:38" x14ac:dyDescent="0.25">
      <c r="A46" s="7"/>
      <c r="B46" s="15"/>
      <c r="C46" s="29" t="s">
        <v>18</v>
      </c>
      <c r="D46" s="485" t="s">
        <v>21</v>
      </c>
      <c r="E46" s="485"/>
      <c r="F46" s="485"/>
      <c r="G46" s="485"/>
      <c r="H46" s="485"/>
      <c r="I46" s="485"/>
      <c r="J46" s="485"/>
      <c r="K46" s="485"/>
      <c r="L46" s="485"/>
      <c r="M46" s="485"/>
      <c r="N46" s="485"/>
      <c r="O46" s="485"/>
      <c r="P46" s="485"/>
      <c r="Q46" s="486"/>
      <c r="S46" s="16"/>
      <c r="T46" s="15"/>
    </row>
    <row r="47" spans="1:38" ht="15" customHeight="1" x14ac:dyDescent="0.25">
      <c r="A47" s="1"/>
      <c r="B47" s="16"/>
      <c r="C47" s="25" t="s">
        <v>550</v>
      </c>
      <c r="D47" s="487" t="s">
        <v>557</v>
      </c>
      <c r="E47" s="487"/>
      <c r="F47" s="487"/>
      <c r="G47" s="487"/>
      <c r="H47" s="487"/>
      <c r="I47" s="487"/>
      <c r="J47" s="487"/>
      <c r="K47" s="487"/>
      <c r="L47" s="487"/>
      <c r="M47" s="487"/>
      <c r="N47" s="487"/>
      <c r="O47" s="487"/>
      <c r="P47" s="487"/>
      <c r="Q47" s="488"/>
      <c r="R47" s="16"/>
      <c r="S47" s="16"/>
      <c r="T47" s="24"/>
    </row>
    <row r="48" spans="1:38" x14ac:dyDescent="0.25">
      <c r="A48" s="24"/>
      <c r="B48" s="15"/>
      <c r="C48" s="30" t="s">
        <v>551</v>
      </c>
      <c r="D48" s="477" t="s">
        <v>552</v>
      </c>
      <c r="E48" s="477"/>
      <c r="F48" s="477"/>
      <c r="G48" s="477"/>
      <c r="H48" s="477"/>
      <c r="I48" s="477"/>
      <c r="J48" s="477"/>
      <c r="K48" s="477"/>
      <c r="L48" s="477"/>
      <c r="M48" s="477"/>
      <c r="N48" s="477"/>
      <c r="O48" s="477"/>
      <c r="P48" s="477"/>
      <c r="Q48" s="478"/>
      <c r="R48" s="15"/>
      <c r="S48" s="15"/>
      <c r="T48" s="24"/>
    </row>
    <row r="49" spans="1:20" x14ac:dyDescent="0.25">
      <c r="A49" s="24"/>
      <c r="B49" s="15"/>
      <c r="C49" s="414"/>
      <c r="D49" s="415"/>
      <c r="E49" s="415"/>
      <c r="F49" s="415"/>
      <c r="G49" s="415"/>
      <c r="H49" s="415"/>
      <c r="I49" s="415"/>
      <c r="J49" s="415"/>
      <c r="K49" s="415"/>
      <c r="L49" s="415"/>
      <c r="M49" s="415"/>
      <c r="N49" s="415"/>
      <c r="O49" s="415"/>
      <c r="P49" s="415"/>
      <c r="Q49" s="415"/>
      <c r="R49" s="15"/>
      <c r="S49" s="15"/>
      <c r="T49" s="24"/>
    </row>
    <row r="50" spans="1:20" x14ac:dyDescent="0.25">
      <c r="A50" s="6"/>
      <c r="B50" s="7"/>
      <c r="C50" s="14"/>
      <c r="D50" s="14"/>
      <c r="E50" s="14"/>
      <c r="F50" s="14"/>
      <c r="G50" s="14"/>
      <c r="H50" s="14"/>
      <c r="I50" s="14"/>
      <c r="J50" s="14"/>
      <c r="K50" s="14"/>
      <c r="L50" s="14"/>
      <c r="M50" s="14"/>
      <c r="N50" s="14"/>
      <c r="O50" s="14"/>
      <c r="P50" s="14"/>
      <c r="Q50" s="14"/>
      <c r="R50" s="9"/>
      <c r="S50" s="1"/>
    </row>
    <row r="51" spans="1:20" x14ac:dyDescent="0.25">
      <c r="A51" s="6"/>
      <c r="B51" s="7"/>
      <c r="C51" s="414"/>
      <c r="D51" s="415"/>
      <c r="E51" s="415"/>
      <c r="F51" s="415"/>
      <c r="G51" s="415"/>
      <c r="H51" s="415"/>
      <c r="I51" s="415"/>
      <c r="J51" s="415"/>
      <c r="K51" s="415"/>
      <c r="L51" s="415"/>
      <c r="M51" s="16"/>
      <c r="N51" s="16"/>
      <c r="O51" s="16"/>
      <c r="P51" s="16"/>
      <c r="Q51" s="16"/>
      <c r="R51" s="9"/>
      <c r="S51" s="1"/>
    </row>
    <row r="52" spans="1:20" ht="14.45" customHeight="1" x14ac:dyDescent="0.25">
      <c r="A52" s="6"/>
      <c r="B52" s="7"/>
      <c r="C52" s="14"/>
      <c r="D52" s="14"/>
      <c r="E52" s="14"/>
      <c r="F52" s="14"/>
      <c r="G52" s="14"/>
      <c r="H52" s="14"/>
      <c r="I52" s="14"/>
      <c r="J52" s="14"/>
      <c r="K52" s="14"/>
      <c r="L52" s="14"/>
      <c r="M52" s="16"/>
      <c r="N52" s="16"/>
      <c r="O52" s="16"/>
      <c r="P52" s="16"/>
      <c r="Q52" s="16"/>
      <c r="R52" s="9"/>
      <c r="S52" s="1"/>
    </row>
    <row r="53" spans="1:20" ht="14.45" customHeight="1" x14ac:dyDescent="0.25">
      <c r="A53" s="6"/>
      <c r="B53" s="7"/>
      <c r="C53" s="414"/>
      <c r="D53" s="415"/>
      <c r="E53" s="415"/>
      <c r="F53" s="415"/>
      <c r="G53" s="415"/>
      <c r="H53" s="415"/>
      <c r="I53" s="415"/>
      <c r="J53" s="415"/>
      <c r="K53" s="415"/>
      <c r="L53" s="415"/>
      <c r="M53" s="16"/>
      <c r="N53" s="16"/>
      <c r="O53" s="16"/>
      <c r="P53" s="16"/>
      <c r="Q53" s="16"/>
      <c r="R53" s="7"/>
      <c r="S53" s="1"/>
    </row>
    <row r="54" spans="1:20" x14ac:dyDescent="0.25">
      <c r="C54" s="14"/>
      <c r="D54" s="14"/>
      <c r="E54" s="14"/>
      <c r="F54" s="14"/>
      <c r="G54" s="14"/>
      <c r="H54" s="14"/>
      <c r="I54" s="14"/>
      <c r="J54" s="14"/>
      <c r="K54" s="14"/>
      <c r="L54" s="14"/>
    </row>
    <row r="58" spans="1:20" x14ac:dyDescent="0.25">
      <c r="A58" s="1"/>
      <c r="B58" s="1"/>
      <c r="C58" s="1"/>
      <c r="D58" s="1"/>
      <c r="E58" s="1"/>
      <c r="F58" s="1"/>
      <c r="G58" s="1"/>
      <c r="H58" s="1"/>
      <c r="I58" s="1"/>
      <c r="J58" s="1"/>
      <c r="K58" s="1"/>
      <c r="L58" s="1"/>
      <c r="M58" s="1"/>
      <c r="N58" s="1"/>
      <c r="O58" s="1"/>
      <c r="P58" s="1"/>
      <c r="Q58" s="1"/>
      <c r="R58" s="1"/>
      <c r="S58" s="1"/>
    </row>
    <row r="59" spans="1:20" x14ac:dyDescent="0.25">
      <c r="A59" s="1"/>
      <c r="B59" s="1"/>
      <c r="C59" s="1"/>
      <c r="D59" s="1"/>
      <c r="E59" s="1"/>
      <c r="F59" s="1"/>
      <c r="G59" s="1"/>
      <c r="H59" s="1"/>
      <c r="I59" s="1"/>
      <c r="J59" s="1"/>
      <c r="K59" s="1"/>
      <c r="L59" s="1"/>
      <c r="M59" s="1"/>
      <c r="N59" s="1"/>
      <c r="O59" s="1"/>
      <c r="P59" s="1"/>
      <c r="Q59" s="1"/>
      <c r="R59" s="1"/>
      <c r="S59" s="1"/>
    </row>
  </sheetData>
  <mergeCells count="39">
    <mergeCell ref="T5:U5"/>
    <mergeCell ref="V5:AB5"/>
    <mergeCell ref="L8:M8"/>
    <mergeCell ref="N8:Q8"/>
    <mergeCell ref="C8:D8"/>
    <mergeCell ref="E8:K8"/>
    <mergeCell ref="C44:Q44"/>
    <mergeCell ref="D45:Q45"/>
    <mergeCell ref="D46:Q46"/>
    <mergeCell ref="D48:Q48"/>
    <mergeCell ref="D47:Q47"/>
    <mergeCell ref="C38:Q38"/>
    <mergeCell ref="C39:Q42"/>
    <mergeCell ref="L7:M7"/>
    <mergeCell ref="N7:Q7"/>
    <mergeCell ref="C7:D7"/>
    <mergeCell ref="C9:D9"/>
    <mergeCell ref="E9:K9"/>
    <mergeCell ref="E7:K7"/>
    <mergeCell ref="C20:Q20"/>
    <mergeCell ref="C16:Q16"/>
    <mergeCell ref="C11:D11"/>
    <mergeCell ref="C17:Q17"/>
    <mergeCell ref="C18:Q18"/>
    <mergeCell ref="E11:K11"/>
    <mergeCell ref="N11:Q11"/>
    <mergeCell ref="L11:M11"/>
    <mergeCell ref="C32:Q36"/>
    <mergeCell ref="C31:Q31"/>
    <mergeCell ref="C21:Q29"/>
    <mergeCell ref="C3:G3"/>
    <mergeCell ref="L10:M10"/>
    <mergeCell ref="N9:Q9"/>
    <mergeCell ref="N10:Q10"/>
    <mergeCell ref="C10:D10"/>
    <mergeCell ref="E10:K10"/>
    <mergeCell ref="L9:M9"/>
    <mergeCell ref="C13:Q13"/>
    <mergeCell ref="C14:Q1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B2:P10"/>
  <sheetViews>
    <sheetView workbookViewId="0">
      <selection activeCell="A7" sqref="A7"/>
    </sheetView>
  </sheetViews>
  <sheetFormatPr defaultRowHeight="15" x14ac:dyDescent="0.25"/>
  <cols>
    <col min="8" max="8" width="8.140625" customWidth="1"/>
  </cols>
  <sheetData>
    <row r="2" spans="2:16" x14ac:dyDescent="0.25">
      <c r="B2" s="433" t="s">
        <v>83</v>
      </c>
      <c r="C2" s="434"/>
      <c r="D2" s="434"/>
      <c r="E2" s="434"/>
      <c r="F2" s="434"/>
      <c r="G2" s="434"/>
      <c r="H2" s="531"/>
      <c r="J2" s="433" t="s">
        <v>88</v>
      </c>
      <c r="K2" s="434"/>
      <c r="L2" s="434"/>
      <c r="M2" s="434"/>
      <c r="N2" s="434"/>
      <c r="O2" s="434"/>
      <c r="P2" s="531"/>
    </row>
    <row r="3" spans="2:16" ht="261" customHeight="1" x14ac:dyDescent="0.25">
      <c r="B3" s="532" t="s">
        <v>274</v>
      </c>
      <c r="C3" s="533"/>
      <c r="D3" s="533"/>
      <c r="E3" s="533"/>
      <c r="F3" s="533"/>
      <c r="G3" s="533"/>
      <c r="H3" s="534"/>
      <c r="J3" s="532" t="s">
        <v>90</v>
      </c>
      <c r="K3" s="533"/>
      <c r="L3" s="533"/>
      <c r="M3" s="533"/>
      <c r="N3" s="533"/>
      <c r="O3" s="533"/>
      <c r="P3" s="534"/>
    </row>
    <row r="4" spans="2:16" ht="29.1" customHeight="1" x14ac:dyDescent="0.25">
      <c r="B4" s="556" t="s">
        <v>72</v>
      </c>
      <c r="C4" s="557"/>
      <c r="D4" s="557"/>
      <c r="E4" s="557"/>
      <c r="F4" s="557"/>
      <c r="G4" s="557"/>
      <c r="H4" s="558"/>
      <c r="J4" s="556" t="s">
        <v>89</v>
      </c>
      <c r="K4" s="557"/>
      <c r="L4" s="557"/>
      <c r="M4" s="557"/>
      <c r="N4" s="557"/>
      <c r="O4" s="557"/>
      <c r="P4" s="558"/>
    </row>
    <row r="5" spans="2:16" ht="37.5" customHeight="1" x14ac:dyDescent="0.25">
      <c r="B5" s="556" t="s">
        <v>73</v>
      </c>
      <c r="C5" s="629"/>
      <c r="D5" s="629"/>
      <c r="E5" s="629"/>
      <c r="F5" s="629"/>
      <c r="G5" s="629"/>
      <c r="H5" s="630"/>
    </row>
    <row r="8" spans="2:16" x14ac:dyDescent="0.25">
      <c r="B8" s="433" t="s">
        <v>272</v>
      </c>
      <c r="C8" s="434"/>
      <c r="D8" s="434"/>
      <c r="E8" s="434"/>
      <c r="F8" s="434"/>
      <c r="G8" s="434"/>
      <c r="H8" s="531"/>
    </row>
    <row r="9" spans="2:16" ht="215.45" customHeight="1" x14ac:dyDescent="0.25">
      <c r="B9" s="532" t="s">
        <v>275</v>
      </c>
      <c r="C9" s="533"/>
      <c r="D9" s="533"/>
      <c r="E9" s="533"/>
      <c r="F9" s="533"/>
      <c r="G9" s="533"/>
      <c r="H9" s="534"/>
    </row>
    <row r="10" spans="2:16" ht="61.35" customHeight="1" x14ac:dyDescent="0.25">
      <c r="B10" s="631" t="s">
        <v>273</v>
      </c>
      <c r="C10" s="632"/>
      <c r="D10" s="632"/>
      <c r="E10" s="632"/>
      <c r="F10" s="632"/>
      <c r="G10" s="632"/>
      <c r="H10" s="633"/>
    </row>
  </sheetData>
  <mergeCells count="10">
    <mergeCell ref="B10:H10"/>
    <mergeCell ref="B2:H2"/>
    <mergeCell ref="B3:H3"/>
    <mergeCell ref="B4:H4"/>
    <mergeCell ref="B5:H5"/>
    <mergeCell ref="J2:P2"/>
    <mergeCell ref="J3:P3"/>
    <mergeCell ref="J4:P4"/>
    <mergeCell ref="B8:H8"/>
    <mergeCell ref="B9:H9"/>
  </mergeCells>
  <hyperlinks>
    <hyperlink ref="B4" r:id="rId1" xr:uid="{00000000-0004-0000-0900-000000000000}"/>
    <hyperlink ref="B5" r:id="rId2" xr:uid="{00000000-0004-0000-0900-000001000000}"/>
    <hyperlink ref="J4" r:id="rId3" xr:uid="{00000000-0004-0000-0900-000002000000}"/>
    <hyperlink ref="B10" r:id="rId4" location="_48_INSTANCE_nYA0VqOhoRGM_%3Dhttps%253A%252F%252Fs2biom.wenr.wur.nl%252Fbiomasscostsupplyviewer%252Findex.html%253Fclassic%2526" xr:uid="{216E39C1-CA99-4F17-923C-6586773D1C2C}"/>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R37"/>
  <sheetViews>
    <sheetView zoomScale="40" zoomScaleNormal="40" workbookViewId="0">
      <selection activeCell="H10" sqref="H10"/>
    </sheetView>
  </sheetViews>
  <sheetFormatPr defaultRowHeight="15" x14ac:dyDescent="0.25"/>
  <cols>
    <col min="2" max="18" width="15.5703125" customWidth="1"/>
  </cols>
  <sheetData>
    <row r="1" spans="2:18" x14ac:dyDescent="0.25">
      <c r="B1" s="26"/>
      <c r="C1" s="26"/>
      <c r="D1" s="26"/>
      <c r="E1" s="26"/>
      <c r="F1" s="26"/>
      <c r="G1" s="26"/>
      <c r="H1" s="26"/>
      <c r="I1" s="26"/>
      <c r="J1" s="26"/>
      <c r="K1" s="26"/>
      <c r="L1" s="26"/>
      <c r="M1" s="26"/>
    </row>
    <row r="2" spans="2:18" x14ac:dyDescent="0.25">
      <c r="B2" s="113"/>
      <c r="C2" s="113"/>
      <c r="D2" s="113"/>
      <c r="E2" s="80"/>
      <c r="F2" s="80"/>
      <c r="G2" s="80"/>
      <c r="H2" s="80"/>
      <c r="I2" s="80"/>
      <c r="J2" s="80"/>
      <c r="K2" s="636"/>
      <c r="L2" s="636"/>
      <c r="M2" s="26"/>
    </row>
    <row r="3" spans="2:18" ht="15" customHeight="1" x14ac:dyDescent="0.25">
      <c r="B3" s="84"/>
      <c r="C3" s="84"/>
      <c r="D3" s="84"/>
      <c r="E3" s="115"/>
      <c r="F3" s="115"/>
      <c r="G3" s="115"/>
      <c r="H3" s="115"/>
      <c r="J3" s="115"/>
      <c r="L3" s="115"/>
      <c r="M3" s="15"/>
    </row>
    <row r="4" spans="2:18" ht="56.45" customHeight="1" x14ac:dyDescent="0.25">
      <c r="B4" s="618" t="s">
        <v>175</v>
      </c>
      <c r="C4" s="637" t="s">
        <v>191</v>
      </c>
      <c r="D4" s="637"/>
      <c r="E4" s="617" t="s">
        <v>187</v>
      </c>
      <c r="F4" s="620" t="s">
        <v>188</v>
      </c>
      <c r="G4" s="617" t="s">
        <v>189</v>
      </c>
      <c r="H4" s="617" t="s">
        <v>190</v>
      </c>
      <c r="I4" s="180" t="s">
        <v>265</v>
      </c>
      <c r="J4" s="181" t="s">
        <v>282</v>
      </c>
      <c r="K4" s="115"/>
      <c r="L4" s="621" t="s">
        <v>175</v>
      </c>
      <c r="M4" s="617" t="s">
        <v>287</v>
      </c>
      <c r="N4" s="617" t="s">
        <v>283</v>
      </c>
      <c r="O4" s="620" t="s">
        <v>284</v>
      </c>
      <c r="P4" s="620" t="s">
        <v>285</v>
      </c>
      <c r="Q4" s="617" t="s">
        <v>286</v>
      </c>
      <c r="R4" s="634" t="s">
        <v>279</v>
      </c>
    </row>
    <row r="5" spans="2:18" ht="24.6" customHeight="1" x14ac:dyDescent="0.25">
      <c r="B5" s="619"/>
      <c r="C5" s="420" t="s">
        <v>590</v>
      </c>
      <c r="D5" s="419" t="s">
        <v>165</v>
      </c>
      <c r="E5" s="617"/>
      <c r="F5" s="620"/>
      <c r="G5" s="617"/>
      <c r="H5" s="617"/>
      <c r="I5" s="179" t="s">
        <v>267</v>
      </c>
      <c r="L5" s="621"/>
      <c r="M5" s="617"/>
      <c r="N5" s="617"/>
      <c r="O5" s="620"/>
      <c r="P5" s="620"/>
      <c r="Q5" s="617"/>
      <c r="R5" s="635"/>
    </row>
    <row r="6" spans="2:18" x14ac:dyDescent="0.25">
      <c r="B6" s="118" t="s">
        <v>104</v>
      </c>
      <c r="C6" s="119">
        <v>58.9</v>
      </c>
      <c r="D6" s="119">
        <v>239.6</v>
      </c>
      <c r="E6" s="120">
        <v>3869000</v>
      </c>
      <c r="F6" s="120">
        <v>1692000</v>
      </c>
      <c r="G6" s="121">
        <v>9.737068424113815E-4</v>
      </c>
      <c r="H6" s="122">
        <v>-1.7333732564368542E-3</v>
      </c>
      <c r="I6" s="84"/>
      <c r="K6" s="84"/>
      <c r="L6" s="118" t="s">
        <v>104</v>
      </c>
      <c r="M6" s="192">
        <v>299.10000000000002</v>
      </c>
      <c r="N6" s="193">
        <v>3899000</v>
      </c>
      <c r="O6" s="193">
        <v>3319000</v>
      </c>
      <c r="P6" s="193">
        <v>0</v>
      </c>
      <c r="Q6" s="197">
        <v>-1E-3</v>
      </c>
    </row>
    <row r="7" spans="2:18" x14ac:dyDescent="0.25">
      <c r="B7" s="118" t="s">
        <v>105</v>
      </c>
      <c r="C7" s="119">
        <v>142</v>
      </c>
      <c r="D7" s="119">
        <v>133.19999999999999</v>
      </c>
      <c r="E7" s="120">
        <v>683400</v>
      </c>
      <c r="F7" s="120">
        <v>394100</v>
      </c>
      <c r="G7" s="121">
        <v>3.5279819054911954E-4</v>
      </c>
      <c r="H7" s="122">
        <v>-4.963110361632217E-3</v>
      </c>
      <c r="I7" s="84"/>
      <c r="K7" s="84"/>
      <c r="L7" s="118" t="s">
        <v>105</v>
      </c>
      <c r="M7" s="192">
        <v>262</v>
      </c>
      <c r="N7" s="194">
        <v>689000</v>
      </c>
      <c r="O7" s="194">
        <v>666000</v>
      </c>
      <c r="P7" s="194">
        <v>470000</v>
      </c>
      <c r="Q7" s="198">
        <v>-1E-3</v>
      </c>
    </row>
    <row r="8" spans="2:18" x14ac:dyDescent="0.25">
      <c r="B8" s="118" t="s">
        <v>106</v>
      </c>
      <c r="C8" s="119">
        <v>100.4</v>
      </c>
      <c r="D8" s="119">
        <v>82.4</v>
      </c>
      <c r="E8" s="120">
        <v>3823000</v>
      </c>
      <c r="F8" s="120">
        <v>817000</v>
      </c>
      <c r="G8" s="121">
        <v>5.5740558679713281E-3</v>
      </c>
      <c r="H8" s="122">
        <v>1.1450644533760101E-2</v>
      </c>
      <c r="I8" s="84"/>
      <c r="K8" s="84"/>
      <c r="L8" s="118" t="s">
        <v>106</v>
      </c>
      <c r="M8" s="192">
        <v>197</v>
      </c>
      <c r="N8" s="194">
        <v>3893000</v>
      </c>
      <c r="O8" s="194">
        <v>2514000</v>
      </c>
      <c r="P8" s="194">
        <v>777000</v>
      </c>
      <c r="Q8" s="198">
        <v>-1.6E-2</v>
      </c>
    </row>
    <row r="9" spans="2:18" x14ac:dyDescent="0.25">
      <c r="B9" s="118" t="s">
        <v>107</v>
      </c>
      <c r="C9" s="119">
        <v>187.8</v>
      </c>
      <c r="D9" s="119">
        <v>28.1</v>
      </c>
      <c r="E9" s="120">
        <v>1922000</v>
      </c>
      <c r="F9" s="120">
        <v>75000</v>
      </c>
      <c r="G9" s="121">
        <v>1.5283936631693695E-3</v>
      </c>
      <c r="H9" s="122">
        <v>-8.1387183686099096E-3</v>
      </c>
      <c r="I9" s="84"/>
      <c r="K9" s="84"/>
      <c r="L9" s="118" t="s">
        <v>107</v>
      </c>
      <c r="M9" s="192">
        <v>220.3</v>
      </c>
      <c r="N9" s="194">
        <v>1939000</v>
      </c>
      <c r="O9" s="194">
        <v>1740000</v>
      </c>
      <c r="P9" s="194">
        <v>69000</v>
      </c>
      <c r="Q9" s="198">
        <v>0</v>
      </c>
    </row>
    <row r="10" spans="2:18" x14ac:dyDescent="0.25">
      <c r="B10" s="118" t="s">
        <v>108</v>
      </c>
      <c r="C10" s="119">
        <v>0</v>
      </c>
      <c r="D10" s="119">
        <v>63.6</v>
      </c>
      <c r="E10" s="120">
        <v>172700</v>
      </c>
      <c r="F10" s="120">
        <v>30745</v>
      </c>
      <c r="G10" s="121">
        <v>2.7826092361902255E-3</v>
      </c>
      <c r="H10" s="122">
        <v>9.3797523121519344E-3</v>
      </c>
      <c r="I10" s="84"/>
      <c r="K10" s="84"/>
      <c r="L10" s="118" t="s">
        <v>108</v>
      </c>
      <c r="M10" s="192">
        <v>64.400000000000006</v>
      </c>
      <c r="N10" s="194">
        <v>173000</v>
      </c>
      <c r="O10" s="194">
        <v>41000</v>
      </c>
      <c r="P10" s="194">
        <v>31000</v>
      </c>
      <c r="Q10" s="198">
        <v>-1E-3</v>
      </c>
    </row>
    <row r="11" spans="2:18" x14ac:dyDescent="0.25">
      <c r="B11" s="118" t="s">
        <v>109</v>
      </c>
      <c r="C11" s="119">
        <v>55.7</v>
      </c>
      <c r="D11" s="119">
        <v>239.8</v>
      </c>
      <c r="E11" s="120">
        <v>2667000</v>
      </c>
      <c r="F11" s="120">
        <v>2643300</v>
      </c>
      <c r="G11" s="121">
        <v>5.7419276367420835E-4</v>
      </c>
      <c r="H11" s="122">
        <v>1.1450644533760101E-2</v>
      </c>
      <c r="I11" s="84"/>
      <c r="K11" s="84"/>
      <c r="L11" s="118" t="s">
        <v>109</v>
      </c>
      <c r="M11" s="192">
        <v>295.39999999999998</v>
      </c>
      <c r="N11" s="194">
        <v>2677000</v>
      </c>
      <c r="O11" s="194">
        <v>2298000</v>
      </c>
      <c r="P11" s="194">
        <v>0</v>
      </c>
      <c r="Q11" s="198">
        <v>0</v>
      </c>
    </row>
    <row r="12" spans="2:18" x14ac:dyDescent="0.25">
      <c r="B12" s="118" t="s">
        <v>110</v>
      </c>
      <c r="C12" s="119">
        <v>109.5</v>
      </c>
      <c r="D12" s="119">
        <v>88.2</v>
      </c>
      <c r="E12" s="120">
        <v>612200</v>
      </c>
      <c r="F12" s="120">
        <v>464000</v>
      </c>
      <c r="G12" s="121">
        <v>4.7947160509078657E-3</v>
      </c>
      <c r="H12" s="122">
        <v>4.765768437025919E-3</v>
      </c>
      <c r="I12" s="84"/>
      <c r="K12" s="84"/>
      <c r="L12" s="118" t="s">
        <v>110</v>
      </c>
      <c r="M12" s="192">
        <v>211.1</v>
      </c>
      <c r="N12" s="194">
        <v>628000</v>
      </c>
      <c r="O12" s="194">
        <v>617000</v>
      </c>
      <c r="P12" s="194">
        <v>223000</v>
      </c>
      <c r="Q12" s="198">
        <v>6.0000000000000001E-3</v>
      </c>
    </row>
    <row r="13" spans="2:18" x14ac:dyDescent="0.25">
      <c r="B13" s="118" t="s">
        <v>111</v>
      </c>
      <c r="C13" s="119">
        <v>98.6</v>
      </c>
      <c r="D13" s="119">
        <v>115.1</v>
      </c>
      <c r="E13" s="120">
        <v>2232000</v>
      </c>
      <c r="F13" s="120">
        <v>174000</v>
      </c>
      <c r="G13" s="121">
        <v>4.6879479746109176E-4</v>
      </c>
      <c r="H13" s="122">
        <v>4.625398346180809E-4</v>
      </c>
      <c r="I13" s="84"/>
      <c r="K13" s="84"/>
      <c r="L13" s="118" t="s">
        <v>111</v>
      </c>
      <c r="M13" s="192">
        <v>202.7</v>
      </c>
      <c r="N13" s="194">
        <v>2438000</v>
      </c>
      <c r="O13" s="194">
        <v>2110000</v>
      </c>
      <c r="P13" s="194">
        <v>7000</v>
      </c>
      <c r="Q13" s="198">
        <v>1E-3</v>
      </c>
    </row>
    <row r="14" spans="2:18" x14ac:dyDescent="0.25">
      <c r="B14" s="118" t="s">
        <v>112</v>
      </c>
      <c r="C14" s="119">
        <v>21.1</v>
      </c>
      <c r="D14" s="119">
        <v>83.3</v>
      </c>
      <c r="E14" s="120">
        <v>22218000</v>
      </c>
      <c r="F14" s="120">
        <v>6775401</v>
      </c>
      <c r="G14" s="121">
        <v>6.2252724633982126E-4</v>
      </c>
      <c r="H14" s="122">
        <v>1.7510006172595238E-2</v>
      </c>
      <c r="I14" s="84"/>
      <c r="K14" s="84"/>
      <c r="L14" s="118" t="s">
        <v>112</v>
      </c>
      <c r="M14" s="55">
        <v>109.3</v>
      </c>
      <c r="N14" s="194">
        <v>22409000</v>
      </c>
      <c r="O14" s="194">
        <v>19719000</v>
      </c>
      <c r="P14" s="194">
        <v>34000</v>
      </c>
      <c r="Q14" s="198">
        <v>2E-3</v>
      </c>
    </row>
    <row r="15" spans="2:18" x14ac:dyDescent="0.25">
      <c r="B15" s="118" t="s">
        <v>113</v>
      </c>
      <c r="C15" s="119">
        <v>111.4</v>
      </c>
      <c r="D15" s="119">
        <v>61.4</v>
      </c>
      <c r="E15" s="120">
        <v>16989000</v>
      </c>
      <c r="F15" s="120">
        <v>1967000</v>
      </c>
      <c r="G15" s="121">
        <v>6.5348994456089216E-3</v>
      </c>
      <c r="H15" s="122">
        <v>1.0153191340711576E-2</v>
      </c>
      <c r="I15" s="84"/>
      <c r="K15" s="84"/>
      <c r="L15" s="118" t="s">
        <v>113</v>
      </c>
      <c r="M15" s="192">
        <v>177.1</v>
      </c>
      <c r="N15" s="194">
        <v>17253000</v>
      </c>
      <c r="O15" s="194">
        <v>16015000</v>
      </c>
      <c r="P15" s="194">
        <v>0</v>
      </c>
      <c r="Q15" s="198">
        <v>6.0000000000000001E-3</v>
      </c>
    </row>
    <row r="16" spans="2:18" x14ac:dyDescent="0.25">
      <c r="B16" s="118" t="s">
        <v>114</v>
      </c>
      <c r="C16" s="119">
        <v>124.4</v>
      </c>
      <c r="D16" s="119">
        <v>196.3</v>
      </c>
      <c r="E16" s="120">
        <v>11419000</v>
      </c>
      <c r="F16" s="120">
        <v>5295000</v>
      </c>
      <c r="G16" s="121">
        <v>4.1912416804867902E-4</v>
      </c>
      <c r="H16" s="122">
        <v>-6.9620871395881245E-4</v>
      </c>
      <c r="I16" s="84"/>
      <c r="K16" s="84"/>
      <c r="L16" s="118" t="s">
        <v>114</v>
      </c>
      <c r="M16" s="192">
        <v>320.8</v>
      </c>
      <c r="N16" s="194">
        <v>11419000</v>
      </c>
      <c r="O16" s="194">
        <v>10124000</v>
      </c>
      <c r="P16" s="194">
        <v>0</v>
      </c>
      <c r="Q16" s="198">
        <v>-4.0000000000000001E-3</v>
      </c>
    </row>
    <row r="17" spans="2:17" x14ac:dyDescent="0.25">
      <c r="B17" s="118" t="s">
        <v>115</v>
      </c>
      <c r="C17" s="119">
        <v>27.1</v>
      </c>
      <c r="D17" s="119">
        <v>20.5</v>
      </c>
      <c r="E17" s="120">
        <v>4054000</v>
      </c>
      <c r="F17" s="120">
        <v>140000</v>
      </c>
      <c r="G17" s="121">
        <v>8.2774564933776329E-3</v>
      </c>
      <c r="H17" s="122">
        <v>6.8617465680860246E-3</v>
      </c>
      <c r="I17" s="84"/>
      <c r="K17" s="84"/>
      <c r="L17" s="118" t="s">
        <v>115</v>
      </c>
      <c r="M17" s="192">
        <v>47.4</v>
      </c>
      <c r="N17" s="194">
        <v>3903000</v>
      </c>
      <c r="O17" s="194">
        <v>3595000</v>
      </c>
      <c r="P17" s="194">
        <v>140000</v>
      </c>
      <c r="Q17" s="198">
        <v>0</v>
      </c>
    </row>
    <row r="18" spans="2:17" x14ac:dyDescent="0.25">
      <c r="B18" s="118" t="s">
        <v>116</v>
      </c>
      <c r="C18" s="119">
        <v>155.6</v>
      </c>
      <c r="D18" s="119">
        <v>26.6</v>
      </c>
      <c r="E18" s="120">
        <v>2069000</v>
      </c>
      <c r="F18" s="120">
        <v>1652000</v>
      </c>
      <c r="G18" s="121">
        <v>5.5643571486165833E-3</v>
      </c>
      <c r="H18" s="122">
        <v>5.1474544762002417E-3</v>
      </c>
      <c r="I18" s="84"/>
      <c r="K18" s="84"/>
      <c r="L18" s="118" t="s">
        <v>116</v>
      </c>
      <c r="M18" s="192">
        <v>193.4</v>
      </c>
      <c r="N18" s="194">
        <v>2053000</v>
      </c>
      <c r="O18" s="194">
        <v>1910000</v>
      </c>
      <c r="P18" s="194">
        <v>130000</v>
      </c>
      <c r="Q18" s="198">
        <v>-3.0000000000000001E-3</v>
      </c>
    </row>
    <row r="19" spans="2:17" x14ac:dyDescent="0.25">
      <c r="B19" s="118" t="s">
        <v>117</v>
      </c>
      <c r="C19" s="119">
        <v>26.5</v>
      </c>
      <c r="D19" s="119">
        <v>128.6</v>
      </c>
      <c r="E19" s="120">
        <v>754016</v>
      </c>
      <c r="F19" s="120">
        <v>682608</v>
      </c>
      <c r="G19" s="121">
        <v>1.9523004480982653E-2</v>
      </c>
      <c r="H19" s="122">
        <v>2.3421532520416122E-2</v>
      </c>
      <c r="I19" s="84"/>
      <c r="K19" s="84"/>
      <c r="L19" s="118" t="s">
        <v>117</v>
      </c>
      <c r="M19" s="192">
        <v>155.19999999999999</v>
      </c>
      <c r="N19" s="194">
        <v>782000</v>
      </c>
      <c r="O19" s="194">
        <v>586000</v>
      </c>
      <c r="P19" s="194">
        <v>674000</v>
      </c>
      <c r="Q19" s="198">
        <v>1E-3</v>
      </c>
    </row>
    <row r="20" spans="2:17" x14ac:dyDescent="0.25">
      <c r="B20" s="118" t="s">
        <v>118</v>
      </c>
      <c r="C20" s="119">
        <v>90.5</v>
      </c>
      <c r="D20" s="119">
        <v>58.5</v>
      </c>
      <c r="E20" s="120">
        <v>9297000</v>
      </c>
      <c r="F20" s="120">
        <v>639000</v>
      </c>
      <c r="G20" s="121">
        <v>8.1474180713727584E-3</v>
      </c>
      <c r="H20" s="122">
        <v>6.2375993810441788E-3</v>
      </c>
      <c r="I20" s="84"/>
      <c r="K20" s="84"/>
      <c r="L20" s="118" t="s">
        <v>118</v>
      </c>
      <c r="M20" s="192">
        <v>148.9</v>
      </c>
      <c r="N20" s="194">
        <v>9566000</v>
      </c>
      <c r="O20" s="194">
        <v>8216000</v>
      </c>
      <c r="P20" s="194">
        <v>128000</v>
      </c>
      <c r="Q20" s="198">
        <v>6.0000000000000001E-3</v>
      </c>
    </row>
    <row r="21" spans="2:17" x14ac:dyDescent="0.25">
      <c r="B21" s="118" t="s">
        <v>119</v>
      </c>
      <c r="C21" s="119">
        <v>92.1</v>
      </c>
      <c r="D21" s="119">
        <v>106.1</v>
      </c>
      <c r="E21" s="120">
        <v>3356000</v>
      </c>
      <c r="F21" s="120">
        <v>612000</v>
      </c>
      <c r="G21" s="121">
        <v>2.2454082018197319E-3</v>
      </c>
      <c r="H21" s="122">
        <v>-6.6998198492439487E-3</v>
      </c>
      <c r="I21" s="84"/>
      <c r="K21" s="84"/>
      <c r="L21" s="118" t="s">
        <v>119</v>
      </c>
      <c r="M21" s="192">
        <v>197.1</v>
      </c>
      <c r="N21" s="194">
        <v>3411000</v>
      </c>
      <c r="O21" s="194">
        <v>3177000</v>
      </c>
      <c r="P21" s="194">
        <v>18000</v>
      </c>
      <c r="Q21" s="198">
        <v>1E-3</v>
      </c>
    </row>
    <row r="22" spans="2:17" x14ac:dyDescent="0.25">
      <c r="B22" s="118" t="s">
        <v>120</v>
      </c>
      <c r="C22" s="119">
        <v>98.2</v>
      </c>
      <c r="D22" s="119">
        <v>138.1</v>
      </c>
      <c r="E22" s="120">
        <v>2180000</v>
      </c>
      <c r="F22" s="120">
        <v>570000</v>
      </c>
      <c r="G22" s="121">
        <v>4.5729401126799463E-3</v>
      </c>
      <c r="H22" s="122">
        <v>1.3167665968401243E-2</v>
      </c>
      <c r="I22" s="84"/>
      <c r="K22" s="84"/>
      <c r="L22" s="118" t="s">
        <v>120</v>
      </c>
      <c r="M22" s="192">
        <v>254</v>
      </c>
      <c r="N22" s="194">
        <v>2201000</v>
      </c>
      <c r="O22" s="194">
        <v>1924000</v>
      </c>
      <c r="P22" s="194">
        <v>0</v>
      </c>
      <c r="Q22" s="198">
        <v>4.0000000000000001E-3</v>
      </c>
    </row>
    <row r="23" spans="2:17" x14ac:dyDescent="0.25">
      <c r="B23" s="118" t="s">
        <v>121</v>
      </c>
      <c r="C23" s="119">
        <v>206.9</v>
      </c>
      <c r="D23" s="119">
        <v>92</v>
      </c>
      <c r="E23" s="120">
        <v>86700</v>
      </c>
      <c r="F23" s="120">
        <v>28300</v>
      </c>
      <c r="G23" s="121">
        <v>4.1748221315551781E-4</v>
      </c>
      <c r="H23" s="122">
        <v>0</v>
      </c>
      <c r="I23" s="84"/>
      <c r="K23" s="84"/>
      <c r="L23" s="118" t="s">
        <v>121</v>
      </c>
      <c r="M23" s="192">
        <v>390.1</v>
      </c>
      <c r="N23" s="194">
        <v>89000</v>
      </c>
      <c r="O23" s="194">
        <v>86000</v>
      </c>
      <c r="P23" s="194">
        <v>0</v>
      </c>
      <c r="Q23" s="198">
        <v>0</v>
      </c>
    </row>
    <row r="24" spans="2:17" x14ac:dyDescent="0.25">
      <c r="B24" s="118" t="s">
        <v>122</v>
      </c>
      <c r="C24" s="119">
        <v>0</v>
      </c>
      <c r="D24" s="119">
        <v>0</v>
      </c>
      <c r="E24" s="120">
        <v>0</v>
      </c>
      <c r="F24" s="120">
        <v>0</v>
      </c>
      <c r="G24" s="121">
        <v>0</v>
      </c>
      <c r="H24" s="122">
        <v>0</v>
      </c>
      <c r="I24" s="84"/>
      <c r="K24" s="84"/>
      <c r="L24" s="118" t="s">
        <v>122</v>
      </c>
      <c r="M24" s="192">
        <v>230.5</v>
      </c>
      <c r="N24" s="194">
        <v>0</v>
      </c>
      <c r="O24" s="194">
        <v>0</v>
      </c>
      <c r="P24" s="194">
        <v>0</v>
      </c>
      <c r="Q24" s="199">
        <v>0</v>
      </c>
    </row>
    <row r="25" spans="2:17" x14ac:dyDescent="0.25">
      <c r="B25" s="118" t="s">
        <v>123</v>
      </c>
      <c r="C25" s="119">
        <v>109</v>
      </c>
      <c r="D25" s="119">
        <v>109</v>
      </c>
      <c r="E25" s="120">
        <v>376000</v>
      </c>
      <c r="F25" s="120">
        <v>376000</v>
      </c>
      <c r="G25" s="121">
        <v>3.4477188113279933E-3</v>
      </c>
      <c r="H25" s="122">
        <v>3.4477188113279933E-3</v>
      </c>
      <c r="I25" s="84"/>
      <c r="K25" s="84"/>
      <c r="L25" s="118" t="s">
        <v>123</v>
      </c>
      <c r="M25" s="192">
        <v>223.9</v>
      </c>
      <c r="N25" s="194">
        <v>370000</v>
      </c>
      <c r="O25" s="194">
        <v>295000</v>
      </c>
      <c r="P25" s="194">
        <v>3000</v>
      </c>
      <c r="Q25" s="198">
        <v>0</v>
      </c>
    </row>
    <row r="26" spans="2:17" x14ac:dyDescent="0.25">
      <c r="B26" s="118" t="s">
        <v>124</v>
      </c>
      <c r="C26" s="119">
        <v>83.6</v>
      </c>
      <c r="D26" s="119">
        <v>185.6</v>
      </c>
      <c r="E26" s="120">
        <v>9435000</v>
      </c>
      <c r="F26" s="120">
        <v>8957000</v>
      </c>
      <c r="G26" s="121">
        <v>2.4234123499058402E-3</v>
      </c>
      <c r="H26" s="122">
        <v>2.0451246203838647E-3</v>
      </c>
      <c r="I26" s="84"/>
      <c r="K26" s="84"/>
      <c r="L26" s="118" t="s">
        <v>124</v>
      </c>
      <c r="M26" s="192">
        <v>287.89999999999998</v>
      </c>
      <c r="N26" s="194">
        <v>9483000</v>
      </c>
      <c r="O26" s="194">
        <v>8268000</v>
      </c>
      <c r="P26" s="194">
        <v>4000</v>
      </c>
      <c r="Q26" s="198">
        <v>2E-3</v>
      </c>
    </row>
    <row r="27" spans="2:17" x14ac:dyDescent="0.25">
      <c r="B27" s="118" t="s">
        <v>125</v>
      </c>
      <c r="C27" s="119">
        <v>29.4</v>
      </c>
      <c r="D27" s="119">
        <v>28</v>
      </c>
      <c r="E27" s="120">
        <v>3182000</v>
      </c>
      <c r="F27" s="120">
        <v>891000</v>
      </c>
      <c r="G27" s="121">
        <v>-3.0672094406616335E-3</v>
      </c>
      <c r="H27" s="122">
        <v>1.1450644533760101E-2</v>
      </c>
      <c r="I27" s="84"/>
      <c r="K27" s="84"/>
      <c r="L27" s="118" t="s">
        <v>125</v>
      </c>
      <c r="M27" s="192">
        <v>51.7</v>
      </c>
      <c r="N27" s="194">
        <v>3312000</v>
      </c>
      <c r="O27" s="194">
        <v>2199000</v>
      </c>
      <c r="P27" s="194">
        <v>695000</v>
      </c>
      <c r="Q27" s="198">
        <v>3.0000000000000001E-3</v>
      </c>
    </row>
    <row r="28" spans="2:17" x14ac:dyDescent="0.25">
      <c r="B28" s="118" t="s">
        <v>126</v>
      </c>
      <c r="C28" s="119">
        <v>192.5</v>
      </c>
      <c r="D28" s="119">
        <v>88.8</v>
      </c>
      <c r="E28" s="120">
        <v>6861000</v>
      </c>
      <c r="F28" s="120">
        <v>569000</v>
      </c>
      <c r="G28" s="121">
        <v>2.9682670295025915E-3</v>
      </c>
      <c r="H28" s="122">
        <v>2.9958446167230868E-3</v>
      </c>
      <c r="I28" s="84"/>
      <c r="K28" s="84"/>
      <c r="L28" s="118" t="s">
        <v>126</v>
      </c>
      <c r="M28" s="192">
        <v>339.8</v>
      </c>
      <c r="N28" s="194">
        <v>6929000</v>
      </c>
      <c r="O28" s="194">
        <v>4627000</v>
      </c>
      <c r="P28" s="194">
        <v>0</v>
      </c>
      <c r="Q28" s="198">
        <v>8.0000000000000002E-3</v>
      </c>
    </row>
    <row r="29" spans="2:17" x14ac:dyDescent="0.25">
      <c r="B29" s="118" t="s">
        <v>127</v>
      </c>
      <c r="C29" s="119">
        <v>150.5</v>
      </c>
      <c r="D29" s="119">
        <v>123.7</v>
      </c>
      <c r="E29" s="120">
        <v>1940000</v>
      </c>
      <c r="F29" s="120">
        <v>960000</v>
      </c>
      <c r="G29" s="121">
        <v>3.7293602443999596E-4</v>
      </c>
      <c r="H29" s="122">
        <v>0</v>
      </c>
      <c r="I29" s="84"/>
      <c r="K29" s="84"/>
      <c r="L29" s="118" t="s">
        <v>127</v>
      </c>
      <c r="M29" s="192">
        <v>279.2</v>
      </c>
      <c r="N29" s="194">
        <v>1926000</v>
      </c>
      <c r="O29" s="194">
        <v>1795000</v>
      </c>
      <c r="P29" s="194">
        <v>8000</v>
      </c>
      <c r="Q29" s="198">
        <v>1E-3</v>
      </c>
    </row>
    <row r="30" spans="2:17" x14ac:dyDescent="0.25">
      <c r="B30" s="118" t="s">
        <v>128</v>
      </c>
      <c r="C30" s="119">
        <v>187.5</v>
      </c>
      <c r="D30" s="119">
        <v>157.9</v>
      </c>
      <c r="E30" s="120">
        <v>1248000</v>
      </c>
      <c r="F30" s="120">
        <v>34000</v>
      </c>
      <c r="G30" s="121">
        <v>1.9727853457796041E-3</v>
      </c>
      <c r="H30" s="122">
        <v>0</v>
      </c>
      <c r="I30" s="84"/>
      <c r="K30" s="84"/>
      <c r="L30" s="118" t="s">
        <v>128</v>
      </c>
      <c r="M30" s="192">
        <v>334.6</v>
      </c>
      <c r="N30" s="194">
        <v>1238000</v>
      </c>
      <c r="O30" s="194">
        <v>1139000</v>
      </c>
      <c r="P30" s="194">
        <v>0</v>
      </c>
      <c r="Q30" s="198">
        <v>-4.0000000000000001E-3</v>
      </c>
    </row>
    <row r="31" spans="2:17" x14ac:dyDescent="0.25">
      <c r="B31" s="118" t="s">
        <v>129</v>
      </c>
      <c r="C31" s="119">
        <v>31.3</v>
      </c>
      <c r="D31" s="119">
        <v>34.5</v>
      </c>
      <c r="E31" s="120">
        <v>18417870</v>
      </c>
      <c r="F31" s="120">
        <v>2908500</v>
      </c>
      <c r="G31" s="121">
        <v>1.1585208761686117E-2</v>
      </c>
      <c r="H31" s="122">
        <v>1.4357699902639132E-2</v>
      </c>
      <c r="I31" s="84"/>
      <c r="K31" s="84"/>
      <c r="L31" s="118" t="s">
        <v>129</v>
      </c>
      <c r="M31" s="192">
        <v>59.7</v>
      </c>
      <c r="N31" s="194">
        <v>18572000</v>
      </c>
      <c r="O31" s="194">
        <v>17082000</v>
      </c>
      <c r="P31" s="194">
        <v>1004000</v>
      </c>
      <c r="Q31" s="198">
        <v>0</v>
      </c>
    </row>
    <row r="32" spans="2:17" x14ac:dyDescent="0.25">
      <c r="B32" s="118" t="s">
        <v>130</v>
      </c>
      <c r="C32" s="119">
        <v>18.100000000000001</v>
      </c>
      <c r="D32" s="119">
        <v>88.4</v>
      </c>
      <c r="E32" s="120">
        <v>28073000</v>
      </c>
      <c r="F32" s="120">
        <v>13737000</v>
      </c>
      <c r="G32" s="121">
        <v>1.4251206158721885E-5</v>
      </c>
      <c r="H32" s="122">
        <v>2.5058744500564556E-2</v>
      </c>
      <c r="I32" s="84"/>
      <c r="K32" s="84"/>
      <c r="L32" s="118" t="s">
        <v>130</v>
      </c>
      <c r="M32" s="192">
        <v>130.6</v>
      </c>
      <c r="N32" s="194">
        <v>27980000</v>
      </c>
      <c r="O32" s="194">
        <v>19664000</v>
      </c>
      <c r="P32" s="194">
        <v>382000</v>
      </c>
      <c r="Q32" s="198">
        <v>-2E-3</v>
      </c>
    </row>
    <row r="33" spans="1:17" x14ac:dyDescent="0.25">
      <c r="B33" s="123" t="s">
        <v>131</v>
      </c>
      <c r="C33" s="124">
        <v>81.400000000000006</v>
      </c>
      <c r="D33" s="124">
        <v>126</v>
      </c>
      <c r="E33" s="125">
        <v>3144000</v>
      </c>
      <c r="F33" s="125">
        <v>2716000</v>
      </c>
      <c r="G33" s="126">
        <v>4.9628596031350281E-3</v>
      </c>
      <c r="H33" s="127">
        <v>1.1450644533760101E-2</v>
      </c>
      <c r="I33" s="84"/>
      <c r="K33" s="84"/>
      <c r="L33" s="123" t="s">
        <v>131</v>
      </c>
      <c r="M33" s="195">
        <v>212.2</v>
      </c>
      <c r="N33" s="196">
        <v>3190000</v>
      </c>
      <c r="O33" s="196">
        <v>3155000</v>
      </c>
      <c r="P33" s="196">
        <v>2846000</v>
      </c>
      <c r="Q33" s="200">
        <v>4.0000000000000001E-3</v>
      </c>
    </row>
    <row r="34" spans="1:17" ht="32.1" customHeight="1" x14ac:dyDescent="0.25"/>
    <row r="37" spans="1:17" x14ac:dyDescent="0.25">
      <c r="A37" s="15"/>
      <c r="B37" s="80"/>
      <c r="C37" s="80"/>
      <c r="D37" s="15"/>
    </row>
  </sheetData>
  <mergeCells count="14">
    <mergeCell ref="K2:L2"/>
    <mergeCell ref="C4:D4"/>
    <mergeCell ref="E4:E5"/>
    <mergeCell ref="F4:F5"/>
    <mergeCell ref="G4:G5"/>
    <mergeCell ref="H4:H5"/>
    <mergeCell ref="P4:P5"/>
    <mergeCell ref="Q4:Q5"/>
    <mergeCell ref="R4:R5"/>
    <mergeCell ref="B4:B5"/>
    <mergeCell ref="L4:L5"/>
    <mergeCell ref="M4:M5"/>
    <mergeCell ref="N4:N5"/>
    <mergeCell ref="O4:O5"/>
  </mergeCells>
  <hyperlinks>
    <hyperlink ref="I4" r:id="rId1" location="data/GF" xr:uid="{B4891FE9-0F99-40BF-AEFB-901A15EA8DBA}"/>
    <hyperlink ref="J4" r:id="rId2" xr:uid="{7031655D-FD46-42B7-B666-76C6B4AF597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B2:H5"/>
  <sheetViews>
    <sheetView workbookViewId="0"/>
  </sheetViews>
  <sheetFormatPr defaultRowHeight="15" x14ac:dyDescent="0.25"/>
  <sheetData>
    <row r="2" spans="2:8" x14ac:dyDescent="0.25">
      <c r="B2" s="433" t="s">
        <v>79</v>
      </c>
      <c r="C2" s="434"/>
      <c r="D2" s="434"/>
      <c r="E2" s="434"/>
      <c r="F2" s="434"/>
      <c r="G2" s="434"/>
      <c r="H2" s="531"/>
    </row>
    <row r="3" spans="2:8" ht="167.1" customHeight="1" x14ac:dyDescent="0.25">
      <c r="B3" s="532" t="s">
        <v>82</v>
      </c>
      <c r="C3" s="533"/>
      <c r="D3" s="533"/>
      <c r="E3" s="533"/>
      <c r="F3" s="533"/>
      <c r="G3" s="533"/>
      <c r="H3" s="534"/>
    </row>
    <row r="4" spans="2:8" ht="18.600000000000001" customHeight="1" x14ac:dyDescent="0.25">
      <c r="B4" s="556" t="s">
        <v>80</v>
      </c>
      <c r="C4" s="557"/>
      <c r="D4" s="557"/>
      <c r="E4" s="557"/>
      <c r="F4" s="557"/>
      <c r="G4" s="557"/>
      <c r="H4" s="558"/>
    </row>
    <row r="5" spans="2:8" x14ac:dyDescent="0.25">
      <c r="B5" s="559" t="s">
        <v>81</v>
      </c>
      <c r="C5" s="571"/>
      <c r="D5" s="571"/>
      <c r="E5" s="571"/>
      <c r="F5" s="571"/>
      <c r="G5" s="571"/>
      <c r="H5" s="572"/>
    </row>
  </sheetData>
  <mergeCells count="4">
    <mergeCell ref="B2:H2"/>
    <mergeCell ref="B3:H3"/>
    <mergeCell ref="B4:H4"/>
    <mergeCell ref="B5:H5"/>
  </mergeCells>
  <hyperlinks>
    <hyperlink ref="B4" r:id="rId1" xr:uid="{00000000-0004-0000-0B00-000000000000}"/>
    <hyperlink ref="B5" r:id="rId2" xr:uid="{00000000-0004-0000-0B00-000001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P45"/>
  <sheetViews>
    <sheetView zoomScale="60" zoomScaleNormal="60" workbookViewId="0">
      <selection activeCell="I4" sqref="I4:O11"/>
    </sheetView>
  </sheetViews>
  <sheetFormatPr defaultRowHeight="15" x14ac:dyDescent="0.25"/>
  <cols>
    <col min="2" max="2" width="12.42578125" customWidth="1"/>
    <col min="3" max="3" width="14.140625" customWidth="1"/>
    <col min="4" max="4" width="27.85546875" customWidth="1"/>
    <col min="5" max="7" width="14.42578125" style="24" customWidth="1"/>
    <col min="8" max="8" width="24.140625" customWidth="1"/>
    <col min="9" max="9" width="34" customWidth="1"/>
  </cols>
  <sheetData>
    <row r="1" spans="1:15" x14ac:dyDescent="0.25">
      <c r="E1" s="26"/>
      <c r="F1" s="26"/>
      <c r="G1" s="26"/>
    </row>
    <row r="2" spans="1:15" x14ac:dyDescent="0.25">
      <c r="A2" s="26"/>
      <c r="B2" s="640"/>
      <c r="C2" s="640"/>
      <c r="D2" s="26"/>
      <c r="E2" s="113"/>
      <c r="F2" s="113"/>
      <c r="G2" s="113"/>
    </row>
    <row r="3" spans="1:15" ht="15" customHeight="1" x14ac:dyDescent="0.25">
      <c r="A3" s="26"/>
      <c r="C3" s="82"/>
      <c r="D3" s="26"/>
      <c r="F3" s="128"/>
    </row>
    <row r="4" spans="1:15" ht="63.75" x14ac:dyDescent="0.25">
      <c r="A4" s="26"/>
      <c r="B4" s="110" t="s">
        <v>175</v>
      </c>
      <c r="C4" s="88" t="s">
        <v>99</v>
      </c>
      <c r="E4" s="135" t="s">
        <v>175</v>
      </c>
      <c r="F4" s="158" t="s">
        <v>192</v>
      </c>
      <c r="G4" s="159" t="s">
        <v>554</v>
      </c>
      <c r="H4" s="24"/>
      <c r="I4" s="433" t="s">
        <v>566</v>
      </c>
      <c r="J4" s="434"/>
      <c r="K4" s="434"/>
      <c r="L4" s="434"/>
      <c r="M4" s="434"/>
      <c r="N4" s="434"/>
      <c r="O4" s="435"/>
    </row>
    <row r="5" spans="1:15" ht="15" customHeight="1" x14ac:dyDescent="0.25">
      <c r="A5" s="26"/>
      <c r="B5" s="45" t="s">
        <v>104</v>
      </c>
      <c r="C5" s="111">
        <v>1.6998498178155304</v>
      </c>
      <c r="E5" s="129" t="s">
        <v>104</v>
      </c>
      <c r="F5" s="130">
        <v>191</v>
      </c>
      <c r="G5" s="131">
        <v>0.54</v>
      </c>
      <c r="H5" s="24"/>
      <c r="I5" s="594" t="s">
        <v>562</v>
      </c>
      <c r="J5" s="595"/>
      <c r="K5" s="595"/>
      <c r="L5" s="595"/>
      <c r="M5" s="595"/>
      <c r="N5" s="595"/>
      <c r="O5" s="596"/>
    </row>
    <row r="6" spans="1:15" ht="15" customHeight="1" x14ac:dyDescent="0.25">
      <c r="A6" s="26"/>
      <c r="B6" s="45" t="s">
        <v>105</v>
      </c>
      <c r="C6" s="111">
        <v>2.4417069610304045</v>
      </c>
      <c r="D6" s="26"/>
      <c r="E6" s="118" t="s">
        <v>105</v>
      </c>
      <c r="F6" s="83">
        <v>415</v>
      </c>
      <c r="G6" s="132">
        <v>0.61</v>
      </c>
      <c r="H6" s="24"/>
      <c r="I6" s="643"/>
      <c r="J6" s="644"/>
      <c r="K6" s="644"/>
      <c r="L6" s="644"/>
      <c r="M6" s="644"/>
      <c r="N6" s="644"/>
      <c r="O6" s="645"/>
    </row>
    <row r="7" spans="1:15" ht="15" customHeight="1" x14ac:dyDescent="0.25">
      <c r="A7" s="26"/>
      <c r="B7" s="45" t="s">
        <v>106</v>
      </c>
      <c r="C7" s="111">
        <v>2.3767019192673167</v>
      </c>
      <c r="D7" s="26"/>
      <c r="E7" s="118" t="s">
        <v>106</v>
      </c>
      <c r="F7" s="83">
        <v>159</v>
      </c>
      <c r="G7" s="132">
        <v>0.57999999999999996</v>
      </c>
      <c r="H7" s="24"/>
      <c r="I7" s="643"/>
      <c r="J7" s="644"/>
      <c r="K7" s="644"/>
      <c r="L7" s="644"/>
      <c r="M7" s="644"/>
      <c r="N7" s="644"/>
      <c r="O7" s="645"/>
    </row>
    <row r="8" spans="1:15" ht="15" customHeight="1" x14ac:dyDescent="0.25">
      <c r="A8" s="26"/>
      <c r="B8" s="45" t="s">
        <v>107</v>
      </c>
      <c r="C8" s="111">
        <v>1.3716924964793491</v>
      </c>
      <c r="D8" s="26"/>
      <c r="E8" s="118" t="s">
        <v>107</v>
      </c>
      <c r="F8" s="83">
        <v>127</v>
      </c>
      <c r="G8" s="132">
        <v>0.51</v>
      </c>
      <c r="H8" s="24"/>
      <c r="I8" s="646" t="s">
        <v>564</v>
      </c>
      <c r="J8" s="647"/>
      <c r="K8" s="647"/>
      <c r="L8" s="647"/>
      <c r="M8" s="647"/>
      <c r="N8" s="647"/>
      <c r="O8" s="648"/>
    </row>
    <row r="9" spans="1:15" ht="15" customHeight="1" x14ac:dyDescent="0.25">
      <c r="A9" s="26"/>
      <c r="B9" s="45" t="s">
        <v>108</v>
      </c>
      <c r="C9" s="111">
        <v>1.4781201785189475</v>
      </c>
      <c r="D9" s="26"/>
      <c r="E9" s="118" t="s">
        <v>108</v>
      </c>
      <c r="F9" s="83">
        <v>24</v>
      </c>
      <c r="G9" s="132">
        <v>0.3</v>
      </c>
      <c r="H9" s="24"/>
      <c r="I9" s="646"/>
      <c r="J9" s="647"/>
      <c r="K9" s="647"/>
      <c r="L9" s="647"/>
      <c r="M9" s="647"/>
      <c r="N9" s="647"/>
      <c r="O9" s="648"/>
    </row>
    <row r="10" spans="1:15" ht="15" customHeight="1" x14ac:dyDescent="0.25">
      <c r="A10" s="26"/>
      <c r="B10" s="45" t="s">
        <v>109</v>
      </c>
      <c r="C10" s="111">
        <v>2.1760944376718747</v>
      </c>
      <c r="D10" s="26"/>
      <c r="E10" s="118" t="s">
        <v>109</v>
      </c>
      <c r="F10" s="83">
        <v>164</v>
      </c>
      <c r="G10" s="132">
        <v>0.57999999999999996</v>
      </c>
      <c r="H10" s="24"/>
      <c r="I10" s="643" t="s">
        <v>563</v>
      </c>
      <c r="J10" s="644"/>
      <c r="K10" s="644"/>
      <c r="L10" s="644"/>
      <c r="M10" s="644"/>
      <c r="N10" s="644"/>
      <c r="O10" s="645"/>
    </row>
    <row r="11" spans="1:15" ht="15" customHeight="1" x14ac:dyDescent="0.25">
      <c r="A11" s="26"/>
      <c r="B11" s="45" t="s">
        <v>110</v>
      </c>
      <c r="C11" s="111">
        <v>0.6779383214479523</v>
      </c>
      <c r="D11" s="26"/>
      <c r="E11" s="118" t="s">
        <v>110</v>
      </c>
      <c r="F11" s="83">
        <v>424</v>
      </c>
      <c r="G11" s="132">
        <v>0.61</v>
      </c>
      <c r="I11" s="643"/>
      <c r="J11" s="644"/>
      <c r="K11" s="644"/>
      <c r="L11" s="644"/>
      <c r="M11" s="644"/>
      <c r="N11" s="644"/>
      <c r="O11" s="645"/>
    </row>
    <row r="12" spans="1:15" ht="15" customHeight="1" x14ac:dyDescent="0.25">
      <c r="A12" s="26"/>
      <c r="B12" s="45" t="s">
        <v>111</v>
      </c>
      <c r="C12" s="111">
        <v>1.0445698135251786</v>
      </c>
      <c r="D12" s="26"/>
      <c r="E12" s="118" t="s">
        <v>111</v>
      </c>
      <c r="F12" s="83">
        <v>165</v>
      </c>
      <c r="G12" s="132">
        <v>0.61</v>
      </c>
      <c r="I12" s="649" t="s">
        <v>580</v>
      </c>
      <c r="J12" s="650"/>
      <c r="K12" s="650"/>
      <c r="L12" s="650"/>
      <c r="M12" s="650"/>
      <c r="N12" s="650"/>
      <c r="O12" s="651"/>
    </row>
    <row r="13" spans="1:15" ht="15" customHeight="1" x14ac:dyDescent="0.25">
      <c r="A13" s="26"/>
      <c r="B13" s="45" t="s">
        <v>112</v>
      </c>
      <c r="C13" s="111">
        <v>1.0568790565241704</v>
      </c>
      <c r="D13" s="26"/>
      <c r="E13" s="118" t="s">
        <v>112</v>
      </c>
      <c r="F13" s="83">
        <v>986</v>
      </c>
      <c r="G13" s="132">
        <v>0.01</v>
      </c>
      <c r="I13" s="652"/>
      <c r="J13" s="653"/>
      <c r="K13" s="653"/>
      <c r="L13" s="653"/>
      <c r="M13" s="653"/>
      <c r="N13" s="653"/>
      <c r="O13" s="654"/>
    </row>
    <row r="14" spans="1:15" ht="15" customHeight="1" x14ac:dyDescent="0.25">
      <c r="A14" s="26"/>
      <c r="B14" s="45" t="s">
        <v>113</v>
      </c>
      <c r="C14" s="111">
        <v>1.7381122284847439</v>
      </c>
      <c r="D14" s="26"/>
      <c r="E14" s="118" t="s">
        <v>113</v>
      </c>
      <c r="F14" s="83">
        <v>355</v>
      </c>
      <c r="G14" s="132">
        <v>0.56999999999999995</v>
      </c>
    </row>
    <row r="15" spans="1:15" ht="15" customHeight="1" x14ac:dyDescent="0.25">
      <c r="A15" s="26"/>
      <c r="B15" s="45" t="s">
        <v>114</v>
      </c>
      <c r="C15" s="111">
        <v>1.8661977795711344</v>
      </c>
      <c r="D15" s="26"/>
      <c r="E15" s="118" t="s">
        <v>114</v>
      </c>
      <c r="F15" s="83">
        <v>370</v>
      </c>
      <c r="G15" s="132">
        <v>0.6</v>
      </c>
    </row>
    <row r="16" spans="1:15" ht="15" customHeight="1" x14ac:dyDescent="0.25">
      <c r="A16" s="26"/>
      <c r="B16" s="45" t="s">
        <v>115</v>
      </c>
      <c r="C16" s="111">
        <v>1.9705814095734926</v>
      </c>
      <c r="D16" s="26"/>
      <c r="E16" s="118" t="s">
        <v>115</v>
      </c>
      <c r="F16" s="83">
        <v>33</v>
      </c>
      <c r="G16" s="132">
        <v>0.33</v>
      </c>
    </row>
    <row r="17" spans="1:14" ht="15" customHeight="1" x14ac:dyDescent="0.25">
      <c r="A17" s="26"/>
      <c r="B17" s="45" t="s">
        <v>116</v>
      </c>
      <c r="C17" s="111">
        <v>2.0417413738163832</v>
      </c>
      <c r="D17" s="26"/>
      <c r="E17" s="118" t="s">
        <v>116</v>
      </c>
      <c r="F17" s="83">
        <v>165</v>
      </c>
      <c r="G17" s="132">
        <v>0.61</v>
      </c>
    </row>
    <row r="18" spans="1:14" x14ac:dyDescent="0.25">
      <c r="A18" s="26"/>
      <c r="B18" s="45" t="s">
        <v>117</v>
      </c>
      <c r="C18" s="111">
        <v>1.0607795687008286</v>
      </c>
      <c r="D18" s="26"/>
      <c r="E18" s="118" t="s">
        <v>117</v>
      </c>
      <c r="F18" s="83">
        <v>417</v>
      </c>
      <c r="G18" s="132">
        <v>0.61</v>
      </c>
    </row>
    <row r="19" spans="1:14" x14ac:dyDescent="0.25">
      <c r="A19" s="26"/>
      <c r="B19" s="45" t="s">
        <v>118</v>
      </c>
      <c r="C19" s="111">
        <v>2.1626114382795913</v>
      </c>
      <c r="D19" s="26"/>
      <c r="E19" s="118" t="s">
        <v>118</v>
      </c>
      <c r="F19" s="83">
        <v>125</v>
      </c>
      <c r="G19" s="132">
        <v>0.4</v>
      </c>
    </row>
    <row r="20" spans="1:14" ht="15" customHeight="1" x14ac:dyDescent="0.25">
      <c r="A20" s="26"/>
      <c r="B20" s="45" t="s">
        <v>119</v>
      </c>
      <c r="C20" s="111">
        <v>1.2386011842360258</v>
      </c>
      <c r="D20" s="26"/>
      <c r="E20" s="118" t="s">
        <v>119</v>
      </c>
      <c r="F20" s="83">
        <v>165</v>
      </c>
      <c r="G20" s="132">
        <v>0.61</v>
      </c>
    </row>
    <row r="21" spans="1:14" ht="15" customHeight="1" x14ac:dyDescent="0.25">
      <c r="A21" s="26"/>
      <c r="B21" s="45" t="s">
        <v>120</v>
      </c>
      <c r="C21" s="111">
        <v>1.619619293106759</v>
      </c>
      <c r="D21" s="26"/>
      <c r="E21" s="118" t="s">
        <v>120</v>
      </c>
      <c r="F21" s="83">
        <v>165</v>
      </c>
      <c r="G21" s="132">
        <v>0.61</v>
      </c>
    </row>
    <row r="22" spans="1:14" ht="15" customHeight="1" x14ac:dyDescent="0.25">
      <c r="A22" s="26"/>
      <c r="B22" s="45" t="s">
        <v>121</v>
      </c>
      <c r="C22" s="111">
        <v>2.6411686557693335</v>
      </c>
      <c r="D22" s="26"/>
      <c r="E22" s="118" t="s">
        <v>121</v>
      </c>
      <c r="F22" s="83">
        <v>422</v>
      </c>
      <c r="G22" s="132">
        <v>0.61</v>
      </c>
    </row>
    <row r="23" spans="1:14" ht="15" customHeight="1" x14ac:dyDescent="0.25">
      <c r="A23" s="26"/>
      <c r="B23" s="45" t="s">
        <v>122</v>
      </c>
      <c r="C23" s="111">
        <v>3.0550862792900002</v>
      </c>
      <c r="D23" s="26"/>
      <c r="E23" s="118" t="s">
        <v>122</v>
      </c>
      <c r="F23" s="83">
        <v>24</v>
      </c>
      <c r="G23" s="132">
        <v>0.3</v>
      </c>
    </row>
    <row r="24" spans="1:14" ht="15" customHeight="1" x14ac:dyDescent="0.25">
      <c r="A24" s="26"/>
      <c r="B24" s="45" t="s">
        <v>123</v>
      </c>
      <c r="C24" s="111">
        <v>2.2426289752162711</v>
      </c>
      <c r="D24" s="26"/>
      <c r="E24" s="118" t="s">
        <v>123</v>
      </c>
      <c r="F24" s="83">
        <v>424</v>
      </c>
      <c r="G24" s="132">
        <v>0.61</v>
      </c>
    </row>
    <row r="25" spans="1:14" ht="15" customHeight="1" x14ac:dyDescent="0.25">
      <c r="A25" s="26"/>
      <c r="B25" s="45" t="s">
        <v>124</v>
      </c>
      <c r="C25" s="111">
        <v>1.9035203807064172</v>
      </c>
      <c r="D25" s="26"/>
      <c r="E25" s="118" t="s">
        <v>124</v>
      </c>
      <c r="F25" s="83">
        <v>196</v>
      </c>
      <c r="G25" s="132">
        <v>0.61</v>
      </c>
    </row>
    <row r="26" spans="1:14" ht="15" customHeight="1" x14ac:dyDescent="0.25">
      <c r="A26" s="26"/>
      <c r="B26" s="45" t="s">
        <v>125</v>
      </c>
      <c r="C26" s="111">
        <v>2.0446713531948384</v>
      </c>
      <c r="D26" s="26"/>
      <c r="E26" s="118" t="s">
        <v>125</v>
      </c>
      <c r="F26" s="83">
        <v>88</v>
      </c>
      <c r="G26" s="132">
        <v>0.37</v>
      </c>
    </row>
    <row r="27" spans="1:14" ht="15" customHeight="1" x14ac:dyDescent="0.25">
      <c r="A27" s="26"/>
      <c r="B27" s="45" t="s">
        <v>126</v>
      </c>
      <c r="C27" s="111">
        <v>2.2949102879334404</v>
      </c>
      <c r="D27" s="26"/>
      <c r="E27" s="118" t="s">
        <v>126</v>
      </c>
      <c r="F27" s="83">
        <v>151</v>
      </c>
      <c r="G27" s="132">
        <v>0.57999999999999996</v>
      </c>
    </row>
    <row r="28" spans="1:14" ht="15" customHeight="1" x14ac:dyDescent="0.25">
      <c r="A28" s="26"/>
      <c r="B28" s="45" t="s">
        <v>127</v>
      </c>
      <c r="C28" s="111">
        <v>2.0407027295871871</v>
      </c>
      <c r="D28" s="26"/>
      <c r="E28" s="118" t="s">
        <v>127</v>
      </c>
      <c r="F28" s="83">
        <v>163</v>
      </c>
      <c r="G28" s="132">
        <v>0.57999999999999996</v>
      </c>
    </row>
    <row r="29" spans="1:14" ht="15" customHeight="1" x14ac:dyDescent="0.25">
      <c r="A29" s="26"/>
      <c r="B29" s="45" t="s">
        <v>128</v>
      </c>
      <c r="C29" s="111">
        <v>1.5492375109777727</v>
      </c>
      <c r="D29" s="26"/>
      <c r="E29" s="118" t="s">
        <v>128</v>
      </c>
      <c r="F29" s="83">
        <v>154</v>
      </c>
      <c r="G29" s="132">
        <v>0.55000000000000004</v>
      </c>
    </row>
    <row r="30" spans="1:14" ht="15" customHeight="1" x14ac:dyDescent="0.25">
      <c r="A30" s="26"/>
      <c r="B30" s="45" t="s">
        <v>129</v>
      </c>
      <c r="C30" s="111">
        <v>2.1369521787756738</v>
      </c>
      <c r="D30" s="26"/>
      <c r="E30" s="118" t="s">
        <v>129</v>
      </c>
      <c r="F30" s="83">
        <v>61</v>
      </c>
      <c r="G30" s="132">
        <v>0.36</v>
      </c>
    </row>
    <row r="31" spans="1:14" ht="15" customHeight="1" x14ac:dyDescent="0.25">
      <c r="A31" s="26"/>
      <c r="B31" s="45" t="s">
        <v>130</v>
      </c>
      <c r="C31" s="111">
        <v>0.94433607894418847</v>
      </c>
      <c r="D31" s="26"/>
      <c r="E31" s="118" t="s">
        <v>130</v>
      </c>
      <c r="F31" s="83">
        <v>796</v>
      </c>
      <c r="G31" s="132">
        <v>0.15</v>
      </c>
      <c r="H31" s="24"/>
      <c r="I31" s="24"/>
      <c r="J31" s="24"/>
      <c r="K31" s="24"/>
      <c r="L31" s="24"/>
      <c r="M31" s="24"/>
      <c r="N31" s="24"/>
    </row>
    <row r="32" spans="1:14" ht="15" customHeight="1" x14ac:dyDescent="0.25">
      <c r="A32" s="26"/>
      <c r="B32" s="46" t="s">
        <v>131</v>
      </c>
      <c r="C32" s="112">
        <v>1.9357895008883679</v>
      </c>
      <c r="D32" s="26"/>
      <c r="E32" s="123" t="s">
        <v>131</v>
      </c>
      <c r="F32" s="133">
        <v>483</v>
      </c>
      <c r="G32" s="134">
        <v>0.54</v>
      </c>
      <c r="H32" s="24"/>
      <c r="I32" s="24"/>
      <c r="J32" s="24"/>
      <c r="K32" s="24"/>
      <c r="L32" s="24"/>
      <c r="M32" s="24"/>
      <c r="N32" s="24"/>
    </row>
    <row r="33" spans="1:16" ht="15" customHeight="1" x14ac:dyDescent="0.25">
      <c r="A33" s="26"/>
      <c r="B33" s="641" t="s">
        <v>581</v>
      </c>
      <c r="C33" s="642"/>
      <c r="D33" s="26"/>
      <c r="E33" s="638" t="s">
        <v>579</v>
      </c>
      <c r="F33" s="638"/>
      <c r="G33" s="638"/>
      <c r="H33" s="24"/>
      <c r="I33" s="24"/>
      <c r="J33" s="24"/>
      <c r="K33" s="24"/>
      <c r="L33" s="24"/>
      <c r="M33" s="24"/>
      <c r="N33" s="24"/>
      <c r="O33" s="24"/>
      <c r="P33" s="24"/>
    </row>
    <row r="34" spans="1:16" ht="15" customHeight="1" x14ac:dyDescent="0.25">
      <c r="B34" s="639" t="s">
        <v>555</v>
      </c>
      <c r="C34" s="639"/>
      <c r="D34" s="24"/>
      <c r="E34" s="639"/>
      <c r="F34" s="639"/>
      <c r="G34" s="639"/>
      <c r="H34" s="24"/>
      <c r="I34" s="24"/>
      <c r="J34" s="24"/>
      <c r="K34" s="24"/>
      <c r="L34" s="24"/>
      <c r="M34" s="24"/>
      <c r="N34" s="24"/>
      <c r="O34" s="24"/>
      <c r="P34" s="24"/>
    </row>
    <row r="35" spans="1:16" ht="123.95" customHeight="1" x14ac:dyDescent="0.25">
      <c r="B35" s="639"/>
      <c r="C35" s="639"/>
      <c r="D35" s="24"/>
      <c r="H35" s="24"/>
      <c r="I35" s="24"/>
      <c r="J35" s="24"/>
      <c r="K35" s="24"/>
      <c r="L35" s="24"/>
      <c r="M35" s="24"/>
      <c r="N35" s="24"/>
      <c r="O35" s="24"/>
      <c r="P35" s="24"/>
    </row>
    <row r="36" spans="1:16" ht="15" customHeight="1" x14ac:dyDescent="0.25">
      <c r="B36" s="639"/>
      <c r="C36" s="639"/>
      <c r="D36" s="24"/>
      <c r="H36" s="24"/>
      <c r="I36" s="24"/>
      <c r="J36" s="24"/>
      <c r="K36" s="24"/>
      <c r="L36" s="24"/>
      <c r="M36" s="24"/>
      <c r="N36" s="24"/>
      <c r="O36" s="24"/>
      <c r="P36" s="24"/>
    </row>
    <row r="37" spans="1:16" ht="15" customHeight="1" x14ac:dyDescent="0.25">
      <c r="B37" s="639"/>
      <c r="C37" s="639"/>
      <c r="D37" s="24"/>
      <c r="H37" s="24"/>
      <c r="I37" s="24"/>
      <c r="J37" s="24"/>
      <c r="K37" s="24"/>
      <c r="L37" s="24"/>
      <c r="M37" s="24"/>
      <c r="N37" s="24"/>
      <c r="O37" s="24"/>
      <c r="P37" s="24"/>
    </row>
    <row r="38" spans="1:16" x14ac:dyDescent="0.25">
      <c r="B38" s="639"/>
      <c r="C38" s="639"/>
      <c r="D38" s="24"/>
      <c r="H38" s="24"/>
      <c r="I38" s="24"/>
      <c r="J38" s="24"/>
      <c r="K38" s="24"/>
      <c r="L38" s="24"/>
      <c r="M38" s="24"/>
      <c r="N38" s="24"/>
    </row>
    <row r="39" spans="1:16" x14ac:dyDescent="0.25">
      <c r="D39" s="24"/>
      <c r="H39" s="24"/>
      <c r="I39" s="24"/>
      <c r="J39" s="24"/>
      <c r="K39" s="24"/>
      <c r="L39" s="24"/>
      <c r="M39" s="24"/>
      <c r="N39" s="24"/>
    </row>
    <row r="40" spans="1:16" x14ac:dyDescent="0.25">
      <c r="D40" s="24"/>
      <c r="H40" s="24"/>
      <c r="I40" s="24"/>
      <c r="J40" s="24"/>
      <c r="K40" s="24"/>
      <c r="L40" s="24"/>
      <c r="M40" s="24"/>
      <c r="N40" s="24"/>
    </row>
    <row r="41" spans="1:16" x14ac:dyDescent="0.25">
      <c r="D41" s="24"/>
      <c r="H41" s="24"/>
      <c r="I41" s="24"/>
      <c r="J41" s="24"/>
    </row>
    <row r="42" spans="1:16" x14ac:dyDescent="0.25">
      <c r="D42" s="24"/>
      <c r="H42" s="24"/>
      <c r="I42" s="24"/>
      <c r="J42" s="24"/>
    </row>
    <row r="43" spans="1:16" x14ac:dyDescent="0.25">
      <c r="D43" s="24"/>
      <c r="H43" s="24"/>
      <c r="I43" s="24"/>
      <c r="J43" s="24"/>
    </row>
    <row r="44" spans="1:16" x14ac:dyDescent="0.25">
      <c r="D44" s="24"/>
      <c r="H44" s="24"/>
      <c r="I44" s="24"/>
      <c r="J44" s="24"/>
    </row>
    <row r="45" spans="1:16" x14ac:dyDescent="0.25">
      <c r="D45" s="24"/>
      <c r="H45" s="24"/>
      <c r="I45" s="24"/>
      <c r="J45" s="24"/>
    </row>
  </sheetData>
  <mergeCells count="9">
    <mergeCell ref="E33:G34"/>
    <mergeCell ref="B2:C2"/>
    <mergeCell ref="B33:C33"/>
    <mergeCell ref="I4:O4"/>
    <mergeCell ref="B34:C38"/>
    <mergeCell ref="I5:O7"/>
    <mergeCell ref="I8:O9"/>
    <mergeCell ref="I10:O11"/>
    <mergeCell ref="I12:O1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sheetPr>
  <dimension ref="B2:P13"/>
  <sheetViews>
    <sheetView workbookViewId="0">
      <selection activeCell="J7" sqref="J7"/>
    </sheetView>
  </sheetViews>
  <sheetFormatPr defaultRowHeight="15" x14ac:dyDescent="0.25"/>
  <sheetData>
    <row r="2" spans="2:16" ht="14.45" customHeight="1" x14ac:dyDescent="0.25">
      <c r="B2" s="433" t="s">
        <v>41</v>
      </c>
      <c r="C2" s="434"/>
      <c r="D2" s="434"/>
      <c r="E2" s="434"/>
      <c r="F2" s="434"/>
      <c r="G2" s="434"/>
      <c r="H2" s="531"/>
      <c r="J2" s="433" t="s">
        <v>66</v>
      </c>
      <c r="K2" s="434"/>
      <c r="L2" s="434"/>
      <c r="M2" s="434"/>
      <c r="N2" s="434"/>
      <c r="O2" s="434"/>
      <c r="P2" s="531"/>
    </row>
    <row r="3" spans="2:16" ht="194.1" customHeight="1" x14ac:dyDescent="0.25">
      <c r="B3" s="532" t="s">
        <v>43</v>
      </c>
      <c r="C3" s="533"/>
      <c r="D3" s="533"/>
      <c r="E3" s="533"/>
      <c r="F3" s="533"/>
      <c r="G3" s="533"/>
      <c r="H3" s="534"/>
      <c r="J3" s="532" t="s">
        <v>67</v>
      </c>
      <c r="K3" s="533"/>
      <c r="L3" s="533"/>
      <c r="M3" s="533"/>
      <c r="N3" s="533"/>
      <c r="O3" s="533"/>
      <c r="P3" s="534"/>
    </row>
    <row r="4" spans="2:16" ht="28.7" customHeight="1" x14ac:dyDescent="0.25">
      <c r="B4" s="556" t="s">
        <v>276</v>
      </c>
      <c r="C4" s="557"/>
      <c r="D4" s="557"/>
      <c r="E4" s="557"/>
      <c r="F4" s="557"/>
      <c r="G4" s="557"/>
      <c r="H4" s="558"/>
      <c r="J4" s="556" t="s">
        <v>68</v>
      </c>
      <c r="K4" s="557"/>
      <c r="L4" s="557"/>
      <c r="M4" s="557"/>
      <c r="N4" s="557"/>
      <c r="O4" s="557"/>
      <c r="P4" s="558"/>
    </row>
    <row r="6" spans="2:16" x14ac:dyDescent="0.25">
      <c r="B6" s="433" t="s">
        <v>51</v>
      </c>
      <c r="C6" s="434"/>
      <c r="D6" s="434"/>
      <c r="E6" s="434"/>
      <c r="F6" s="434"/>
      <c r="G6" s="434"/>
      <c r="H6" s="531"/>
      <c r="J6" s="412"/>
      <c r="K6" s="412"/>
      <c r="L6" s="412"/>
      <c r="M6" s="412"/>
      <c r="N6" s="412"/>
      <c r="O6" s="412"/>
      <c r="P6" s="412"/>
    </row>
    <row r="7" spans="2:16" ht="331.7" customHeight="1" x14ac:dyDescent="0.25">
      <c r="B7" s="532" t="s">
        <v>277</v>
      </c>
      <c r="C7" s="533"/>
      <c r="D7" s="533"/>
      <c r="E7" s="533"/>
      <c r="F7" s="533"/>
      <c r="G7" s="533"/>
      <c r="H7" s="534"/>
      <c r="J7" s="27"/>
      <c r="K7" s="27"/>
      <c r="L7" s="27"/>
      <c r="M7" s="27"/>
      <c r="N7" s="27"/>
      <c r="O7" s="27"/>
      <c r="P7" s="27"/>
    </row>
    <row r="8" spans="2:16" x14ac:dyDescent="0.25">
      <c r="B8" s="556" t="s">
        <v>57</v>
      </c>
      <c r="C8" s="557"/>
      <c r="D8" s="557"/>
      <c r="E8" s="557"/>
      <c r="F8" s="557"/>
      <c r="G8" s="557"/>
      <c r="H8" s="558"/>
      <c r="J8" s="413"/>
      <c r="K8" s="182"/>
      <c r="L8" s="182"/>
      <c r="M8" s="182"/>
      <c r="N8" s="182"/>
      <c r="O8" s="182"/>
      <c r="P8" s="182"/>
    </row>
    <row r="9" spans="2:16" ht="43.35" customHeight="1" x14ac:dyDescent="0.25">
      <c r="B9" s="556" t="s">
        <v>52</v>
      </c>
      <c r="C9" s="629"/>
      <c r="D9" s="629"/>
      <c r="E9" s="629"/>
      <c r="F9" s="629"/>
      <c r="G9" s="629"/>
      <c r="H9" s="630"/>
    </row>
    <row r="11" spans="2:16" x14ac:dyDescent="0.25">
      <c r="B11" s="433" t="s">
        <v>63</v>
      </c>
      <c r="C11" s="434"/>
      <c r="D11" s="434"/>
      <c r="E11" s="434"/>
      <c r="F11" s="434"/>
      <c r="G11" s="434"/>
      <c r="H11" s="531"/>
    </row>
    <row r="12" spans="2:16" ht="335.45" customHeight="1" x14ac:dyDescent="0.25">
      <c r="B12" s="532" t="s">
        <v>65</v>
      </c>
      <c r="C12" s="533"/>
      <c r="D12" s="533"/>
      <c r="E12" s="533"/>
      <c r="F12" s="533"/>
      <c r="G12" s="533"/>
      <c r="H12" s="534"/>
    </row>
    <row r="13" spans="2:16" x14ac:dyDescent="0.25">
      <c r="B13" s="556" t="s">
        <v>64</v>
      </c>
      <c r="C13" s="557"/>
      <c r="D13" s="557"/>
      <c r="E13" s="557"/>
      <c r="F13" s="557"/>
      <c r="G13" s="557"/>
      <c r="H13" s="558"/>
    </row>
  </sheetData>
  <mergeCells count="13">
    <mergeCell ref="B13:H13"/>
    <mergeCell ref="B9:H9"/>
    <mergeCell ref="J2:P2"/>
    <mergeCell ref="J3:P3"/>
    <mergeCell ref="J4:P4"/>
    <mergeCell ref="B11:H11"/>
    <mergeCell ref="B12:H12"/>
    <mergeCell ref="B2:H2"/>
    <mergeCell ref="B3:H3"/>
    <mergeCell ref="B4:H4"/>
    <mergeCell ref="B6:H6"/>
    <mergeCell ref="B7:H7"/>
    <mergeCell ref="B8:H8"/>
  </mergeCells>
  <hyperlinks>
    <hyperlink ref="B4" r:id="rId1" xr:uid="{00000000-0004-0000-0D00-000000000000}"/>
    <hyperlink ref="B9" r:id="rId2" location="/search?resultType=details&amp;sortBy=relevance&amp;any=HWSD&amp;fast=index&amp;_content_type=json&amp;from=1&amp;to=50" xr:uid="{00000000-0004-0000-0D00-000001000000}"/>
    <hyperlink ref="B8" r:id="rId3" xr:uid="{00000000-0004-0000-0D00-000002000000}"/>
    <hyperlink ref="B13" r:id="rId4" xr:uid="{00000000-0004-0000-0D00-000003000000}"/>
    <hyperlink ref="J4" r:id="rId5" xr:uid="{00000000-0004-0000-0D00-000004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sheetPr>
  <dimension ref="A2:J6"/>
  <sheetViews>
    <sheetView workbookViewId="0"/>
  </sheetViews>
  <sheetFormatPr defaultRowHeight="15" x14ac:dyDescent="0.25"/>
  <sheetData>
    <row r="2" spans="1:10" x14ac:dyDescent="0.25">
      <c r="B2" s="433" t="s">
        <v>95</v>
      </c>
      <c r="C2" s="434"/>
      <c r="D2" s="434"/>
      <c r="E2" s="434"/>
      <c r="F2" s="434"/>
      <c r="G2" s="434"/>
      <c r="H2" s="531"/>
    </row>
    <row r="3" spans="1:10" ht="225" customHeight="1" x14ac:dyDescent="0.25">
      <c r="B3" s="532" t="s">
        <v>97</v>
      </c>
      <c r="C3" s="533"/>
      <c r="D3" s="533"/>
      <c r="E3" s="533"/>
      <c r="F3" s="533"/>
      <c r="G3" s="533"/>
      <c r="H3" s="534"/>
    </row>
    <row r="4" spans="1:10" x14ac:dyDescent="0.25">
      <c r="B4" s="556" t="s">
        <v>96</v>
      </c>
      <c r="C4" s="557"/>
      <c r="D4" s="557"/>
      <c r="E4" s="557"/>
      <c r="F4" s="557"/>
      <c r="G4" s="557"/>
      <c r="H4" s="558"/>
    </row>
    <row r="5" spans="1:10" x14ac:dyDescent="0.25">
      <c r="A5" s="26"/>
      <c r="B5" s="38"/>
      <c r="C5" s="39"/>
      <c r="D5" s="39"/>
      <c r="E5" s="39"/>
      <c r="F5" s="39"/>
      <c r="G5" s="39"/>
      <c r="H5" s="39"/>
      <c r="I5" s="26"/>
      <c r="J5" s="26"/>
    </row>
    <row r="6" spans="1:10" x14ac:dyDescent="0.25">
      <c r="A6" s="15"/>
      <c r="B6" s="15"/>
      <c r="C6" s="15"/>
      <c r="D6" s="15"/>
      <c r="E6" s="15"/>
      <c r="F6" s="15"/>
      <c r="G6" s="15"/>
      <c r="H6" s="15"/>
      <c r="I6" s="15"/>
      <c r="J6" s="15"/>
    </row>
  </sheetData>
  <mergeCells count="3">
    <mergeCell ref="B2:H2"/>
    <mergeCell ref="B3:H3"/>
    <mergeCell ref="B4:H4"/>
  </mergeCells>
  <hyperlinks>
    <hyperlink ref="B4" r:id="rId1"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sheetPr>
  <dimension ref="A1:F32"/>
  <sheetViews>
    <sheetView zoomScale="50" zoomScaleNormal="50" workbookViewId="0">
      <selection sqref="A1:XFD2"/>
    </sheetView>
  </sheetViews>
  <sheetFormatPr defaultRowHeight="15" x14ac:dyDescent="0.25"/>
  <cols>
    <col min="2" max="2" width="13.140625" customWidth="1"/>
    <col min="3" max="3" width="35.28515625" customWidth="1"/>
    <col min="4" max="4" width="6.5703125" customWidth="1"/>
    <col min="5" max="5" width="18" customWidth="1"/>
    <col min="6" max="6" width="66" customWidth="1"/>
  </cols>
  <sheetData>
    <row r="1" spans="1:6" ht="15" customHeight="1" x14ac:dyDescent="0.25">
      <c r="A1" s="26"/>
      <c r="B1" s="82"/>
      <c r="C1" s="82"/>
      <c r="D1" s="26"/>
    </row>
    <row r="2" spans="1:6" ht="41.1" customHeight="1" x14ac:dyDescent="0.25">
      <c r="A2" s="26"/>
      <c r="B2" s="87" t="s">
        <v>175</v>
      </c>
      <c r="C2" s="88" t="s">
        <v>179</v>
      </c>
      <c r="D2" s="26"/>
      <c r="E2" s="433" t="s">
        <v>566</v>
      </c>
      <c r="F2" s="435"/>
    </row>
    <row r="3" spans="1:6" ht="15" customHeight="1" x14ac:dyDescent="0.25">
      <c r="A3" s="26"/>
      <c r="B3" s="45" t="s">
        <v>104</v>
      </c>
      <c r="C3" s="184">
        <v>0</v>
      </c>
      <c r="D3" s="26"/>
      <c r="E3" s="423" t="s">
        <v>130</v>
      </c>
      <c r="F3" s="596" t="s">
        <v>583</v>
      </c>
    </row>
    <row r="4" spans="1:6" ht="15" customHeight="1" x14ac:dyDescent="0.25">
      <c r="A4" s="26"/>
      <c r="B4" s="45" t="s">
        <v>105</v>
      </c>
      <c r="C4" s="184">
        <v>199</v>
      </c>
      <c r="D4" s="26"/>
      <c r="E4" s="416"/>
      <c r="F4" s="645"/>
    </row>
    <row r="5" spans="1:6" ht="15" customHeight="1" x14ac:dyDescent="0.3">
      <c r="A5" s="26"/>
      <c r="B5" s="45" t="s">
        <v>106</v>
      </c>
      <c r="C5" s="184">
        <v>2103</v>
      </c>
      <c r="D5" s="26"/>
      <c r="E5" s="425" t="s">
        <v>582</v>
      </c>
      <c r="F5" s="426" t="s">
        <v>261</v>
      </c>
    </row>
    <row r="6" spans="1:6" ht="15" customHeight="1" x14ac:dyDescent="0.25">
      <c r="A6" s="26"/>
      <c r="B6" s="45" t="s">
        <v>107</v>
      </c>
      <c r="C6" s="184">
        <v>3096</v>
      </c>
      <c r="D6" s="26"/>
      <c r="E6" s="24"/>
      <c r="F6" s="24"/>
    </row>
    <row r="7" spans="1:6" ht="15" customHeight="1" x14ac:dyDescent="0.25">
      <c r="A7" s="26"/>
      <c r="B7" s="45" t="s">
        <v>108</v>
      </c>
      <c r="C7" s="184">
        <v>0</v>
      </c>
      <c r="D7" s="26"/>
      <c r="E7" s="24"/>
      <c r="F7" s="24"/>
    </row>
    <row r="8" spans="1:6" ht="15" customHeight="1" x14ac:dyDescent="0.25">
      <c r="A8" s="26"/>
      <c r="B8" s="45" t="s">
        <v>109</v>
      </c>
      <c r="C8" s="184">
        <v>799</v>
      </c>
      <c r="D8" s="26"/>
      <c r="E8" s="24"/>
      <c r="F8" s="24"/>
    </row>
    <row r="9" spans="1:6" ht="15" customHeight="1" x14ac:dyDescent="0.25">
      <c r="A9" s="26"/>
      <c r="B9" s="45" t="s">
        <v>110</v>
      </c>
      <c r="C9" s="184">
        <v>2756</v>
      </c>
      <c r="D9" s="26"/>
      <c r="E9" s="24"/>
      <c r="F9" s="24"/>
    </row>
    <row r="10" spans="1:6" ht="15" customHeight="1" x14ac:dyDescent="0.25">
      <c r="A10" s="26"/>
      <c r="B10" s="45" t="s">
        <v>111</v>
      </c>
      <c r="C10" s="184">
        <v>0</v>
      </c>
      <c r="D10" s="26"/>
      <c r="F10" s="24"/>
    </row>
    <row r="11" spans="1:6" ht="15" customHeight="1" x14ac:dyDescent="0.25">
      <c r="A11" s="26"/>
      <c r="B11" s="45" t="s">
        <v>112</v>
      </c>
      <c r="C11" s="184">
        <v>0</v>
      </c>
      <c r="D11" s="26"/>
      <c r="F11" s="24"/>
    </row>
    <row r="12" spans="1:6" ht="15" customHeight="1" x14ac:dyDescent="0.25">
      <c r="A12" s="26"/>
      <c r="B12" s="45" t="s">
        <v>113</v>
      </c>
      <c r="C12" s="184">
        <v>8692</v>
      </c>
      <c r="D12" s="26"/>
      <c r="F12" s="24"/>
    </row>
    <row r="13" spans="1:6" ht="15" customHeight="1" x14ac:dyDescent="0.25">
      <c r="A13" s="26"/>
      <c r="B13" s="45" t="s">
        <v>114</v>
      </c>
      <c r="C13" s="184">
        <v>17080</v>
      </c>
      <c r="D13" s="26"/>
      <c r="F13" s="24"/>
    </row>
    <row r="14" spans="1:6" ht="15" customHeight="1" x14ac:dyDescent="0.25">
      <c r="A14" s="26"/>
      <c r="B14" s="45" t="s">
        <v>115</v>
      </c>
      <c r="C14" s="184">
        <v>775</v>
      </c>
      <c r="D14" s="26"/>
      <c r="F14" s="24"/>
    </row>
    <row r="15" spans="1:6" ht="15" customHeight="1" x14ac:dyDescent="0.25">
      <c r="A15" s="26"/>
      <c r="B15" s="45" t="s">
        <v>116</v>
      </c>
      <c r="C15" s="184">
        <v>529</v>
      </c>
      <c r="D15" s="26"/>
      <c r="F15" s="24"/>
    </row>
    <row r="16" spans="1:6" ht="15" customHeight="1" x14ac:dyDescent="0.25">
      <c r="A16" s="26"/>
      <c r="B16" s="45" t="s">
        <v>117</v>
      </c>
      <c r="C16" s="184">
        <v>0</v>
      </c>
      <c r="D16" s="26"/>
    </row>
    <row r="17" spans="1:4" ht="15" customHeight="1" x14ac:dyDescent="0.25">
      <c r="A17" s="26"/>
      <c r="B17" s="45" t="s">
        <v>118</v>
      </c>
      <c r="C17" s="184">
        <v>6479</v>
      </c>
      <c r="D17" s="26"/>
    </row>
    <row r="18" spans="1:4" ht="15" customHeight="1" x14ac:dyDescent="0.25">
      <c r="A18" s="26"/>
      <c r="B18" s="45" t="s">
        <v>119</v>
      </c>
      <c r="C18" s="184">
        <v>404</v>
      </c>
      <c r="D18" s="26"/>
    </row>
    <row r="19" spans="1:4" ht="15" customHeight="1" x14ac:dyDescent="0.25">
      <c r="A19" s="26"/>
      <c r="B19" s="45" t="s">
        <v>120</v>
      </c>
      <c r="C19" s="184">
        <v>37</v>
      </c>
      <c r="D19" s="26"/>
    </row>
    <row r="20" spans="1:4" ht="15" customHeight="1" x14ac:dyDescent="0.25">
      <c r="A20" s="26"/>
      <c r="B20" s="45" t="s">
        <v>121</v>
      </c>
      <c r="C20" s="184">
        <v>0</v>
      </c>
      <c r="D20" s="26"/>
    </row>
    <row r="21" spans="1:4" ht="15" customHeight="1" x14ac:dyDescent="0.25">
      <c r="A21" s="26"/>
      <c r="B21" s="45" t="s">
        <v>122</v>
      </c>
      <c r="C21" s="184">
        <v>0</v>
      </c>
      <c r="D21" s="26"/>
    </row>
    <row r="22" spans="1:4" ht="15" customHeight="1" x14ac:dyDescent="0.25">
      <c r="A22" s="26"/>
      <c r="B22" s="45" t="s">
        <v>123</v>
      </c>
      <c r="C22" s="184">
        <v>2040</v>
      </c>
      <c r="D22" s="26"/>
    </row>
    <row r="23" spans="1:4" ht="15" customHeight="1" x14ac:dyDescent="0.25">
      <c r="A23" s="26"/>
      <c r="B23" s="45" t="s">
        <v>278</v>
      </c>
      <c r="C23" s="185">
        <v>29188</v>
      </c>
      <c r="D23" s="26"/>
    </row>
    <row r="24" spans="1:4" ht="15" customHeight="1" x14ac:dyDescent="0.25">
      <c r="A24" s="26"/>
      <c r="B24" s="45" t="s">
        <v>124</v>
      </c>
      <c r="C24" s="184">
        <v>2525</v>
      </c>
      <c r="D24" s="26"/>
    </row>
    <row r="25" spans="1:4" ht="15" customHeight="1" x14ac:dyDescent="0.25">
      <c r="A25" s="26"/>
      <c r="B25" s="45" t="s">
        <v>125</v>
      </c>
      <c r="C25" s="184">
        <v>0</v>
      </c>
      <c r="D25" s="26"/>
    </row>
    <row r="26" spans="1:4" ht="15" customHeight="1" x14ac:dyDescent="0.25">
      <c r="A26" s="26"/>
      <c r="B26" s="45" t="s">
        <v>126</v>
      </c>
      <c r="C26" s="184">
        <v>9000</v>
      </c>
      <c r="D26" s="26"/>
    </row>
    <row r="27" spans="1:4" ht="15" customHeight="1" x14ac:dyDescent="0.25">
      <c r="A27" s="26"/>
      <c r="B27" s="45" t="s">
        <v>127</v>
      </c>
      <c r="C27" s="184">
        <v>1716</v>
      </c>
      <c r="D27" s="26"/>
    </row>
    <row r="28" spans="1:4" ht="15" customHeight="1" x14ac:dyDescent="0.25">
      <c r="A28" s="26"/>
      <c r="B28" s="45" t="s">
        <v>128</v>
      </c>
      <c r="C28" s="184">
        <v>94</v>
      </c>
      <c r="D28" s="26"/>
    </row>
    <row r="29" spans="1:4" ht="15" customHeight="1" x14ac:dyDescent="0.25">
      <c r="A29" s="26"/>
      <c r="B29" s="45" t="s">
        <v>129</v>
      </c>
      <c r="C29" s="184">
        <v>14034</v>
      </c>
      <c r="D29" s="26"/>
    </row>
    <row r="30" spans="1:4" x14ac:dyDescent="0.25">
      <c r="A30" s="26"/>
      <c r="B30" s="45" t="s">
        <v>130</v>
      </c>
      <c r="C30" s="184">
        <v>1300</v>
      </c>
      <c r="D30" s="424"/>
    </row>
    <row r="31" spans="1:4" ht="26.25" x14ac:dyDescent="0.25">
      <c r="A31" s="26"/>
      <c r="B31" s="46" t="s">
        <v>131</v>
      </c>
      <c r="C31" s="186">
        <v>14400</v>
      </c>
      <c r="D31" s="26"/>
    </row>
    <row r="32" spans="1:4" x14ac:dyDescent="0.25">
      <c r="A32" s="26"/>
      <c r="B32" s="26"/>
      <c r="C32" s="26"/>
      <c r="D32" s="26"/>
    </row>
  </sheetData>
  <mergeCells count="2">
    <mergeCell ref="F3:F4"/>
    <mergeCell ref="E2:F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1"/>
  </sheetPr>
  <dimension ref="B2:H4"/>
  <sheetViews>
    <sheetView workbookViewId="0"/>
  </sheetViews>
  <sheetFormatPr defaultRowHeight="15" x14ac:dyDescent="0.25"/>
  <sheetData>
    <row r="2" spans="2:8" x14ac:dyDescent="0.25">
      <c r="B2" s="433" t="s">
        <v>69</v>
      </c>
      <c r="C2" s="434"/>
      <c r="D2" s="434"/>
      <c r="E2" s="434"/>
      <c r="F2" s="434"/>
      <c r="G2" s="434"/>
      <c r="H2" s="531"/>
    </row>
    <row r="3" spans="2:8" ht="189" customHeight="1" x14ac:dyDescent="0.25">
      <c r="B3" s="532" t="s">
        <v>71</v>
      </c>
      <c r="C3" s="533"/>
      <c r="D3" s="533"/>
      <c r="E3" s="533"/>
      <c r="F3" s="533"/>
      <c r="G3" s="533"/>
      <c r="H3" s="534"/>
    </row>
    <row r="4" spans="2:8" ht="29.1" customHeight="1" x14ac:dyDescent="0.25">
      <c r="B4" s="556" t="s">
        <v>70</v>
      </c>
      <c r="C4" s="557"/>
      <c r="D4" s="557"/>
      <c r="E4" s="557"/>
      <c r="F4" s="557"/>
      <c r="G4" s="557"/>
      <c r="H4" s="558"/>
    </row>
  </sheetData>
  <mergeCells count="3">
    <mergeCell ref="B2:H2"/>
    <mergeCell ref="B3:H3"/>
    <mergeCell ref="B4:H4"/>
  </mergeCells>
  <hyperlinks>
    <hyperlink ref="B4" r:id="rId1" xr:uid="{00000000-0004-0000-1000-000000000000}"/>
  </hyperlinks>
  <pageMargins left="0.7" right="0.7" top="0.75" bottom="0.75" header="0.3" footer="0.3"/>
  <pageSetup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1"/>
  </sheetPr>
  <dimension ref="A1:M103"/>
  <sheetViews>
    <sheetView zoomScale="70" zoomScaleNormal="70" workbookViewId="0">
      <selection activeCell="G18" sqref="G18:M21"/>
    </sheetView>
  </sheetViews>
  <sheetFormatPr defaultRowHeight="15" x14ac:dyDescent="0.25"/>
  <cols>
    <col min="2" max="2" width="13" customWidth="1"/>
    <col min="3" max="3" width="19.5703125" customWidth="1"/>
    <col min="4" max="4" width="15.140625" customWidth="1"/>
    <col min="5" max="5" width="21" customWidth="1"/>
    <col min="6" max="6" width="16.140625" customWidth="1"/>
    <col min="7" max="7" width="30.5703125" customWidth="1"/>
    <col min="8" max="8" width="24.5703125" customWidth="1"/>
    <col min="9" max="9" width="23.5703125" bestFit="1" customWidth="1"/>
    <col min="10" max="10" width="25.140625" customWidth="1"/>
    <col min="11" max="11" width="16" customWidth="1"/>
    <col min="12" max="12" width="12.5703125" customWidth="1"/>
    <col min="13" max="13" width="11.5703125" customWidth="1"/>
  </cols>
  <sheetData>
    <row r="1" spans="1:13" x14ac:dyDescent="0.25">
      <c r="A1" s="15"/>
      <c r="B1" s="15"/>
      <c r="C1" s="15"/>
      <c r="D1" s="15"/>
      <c r="E1" s="15"/>
      <c r="F1" s="15"/>
    </row>
    <row r="2" spans="1:13" x14ac:dyDescent="0.25">
      <c r="A2" s="26"/>
      <c r="B2" s="80"/>
      <c r="C2" s="80"/>
      <c r="D2" s="80"/>
      <c r="E2" s="80"/>
      <c r="F2" s="26"/>
    </row>
    <row r="3" spans="1:13" ht="15" customHeight="1" x14ac:dyDescent="0.25">
      <c r="A3" s="15"/>
      <c r="C3" s="115"/>
      <c r="D3" s="115"/>
      <c r="E3" s="115"/>
      <c r="F3" s="15"/>
    </row>
    <row r="4" spans="1:13" ht="96.75" customHeight="1" x14ac:dyDescent="0.25">
      <c r="A4" s="15"/>
      <c r="B4" s="87" t="s">
        <v>175</v>
      </c>
      <c r="C4" s="89" t="s">
        <v>194</v>
      </c>
      <c r="D4" s="88" t="s">
        <v>193</v>
      </c>
      <c r="E4" s="179" t="s">
        <v>585</v>
      </c>
      <c r="F4" s="15"/>
      <c r="G4" s="52" t="s">
        <v>289</v>
      </c>
      <c r="H4" s="53" t="s">
        <v>290</v>
      </c>
      <c r="I4" s="207" t="s">
        <v>292</v>
      </c>
      <c r="J4" s="207" t="s">
        <v>293</v>
      </c>
      <c r="K4" s="208" t="s">
        <v>291</v>
      </c>
      <c r="L4" s="181" t="s">
        <v>294</v>
      </c>
      <c r="M4" s="206"/>
    </row>
    <row r="5" spans="1:13" x14ac:dyDescent="0.25">
      <c r="A5" s="15"/>
      <c r="B5" s="118" t="s">
        <v>104</v>
      </c>
      <c r="C5" s="83">
        <v>0.43</v>
      </c>
      <c r="D5" s="136">
        <v>0.46</v>
      </c>
      <c r="F5" s="15"/>
      <c r="G5" s="209" t="s">
        <v>288</v>
      </c>
      <c r="H5" s="210">
        <v>2010</v>
      </c>
      <c r="I5" s="210">
        <v>35.758000000000003</v>
      </c>
      <c r="J5" s="210">
        <v>4872.1629999999996</v>
      </c>
      <c r="K5" s="211">
        <v>136.25380000000001</v>
      </c>
      <c r="L5" s="24"/>
      <c r="M5" s="201"/>
    </row>
    <row r="6" spans="1:13" x14ac:dyDescent="0.25">
      <c r="A6" s="15"/>
      <c r="B6" s="118" t="s">
        <v>105</v>
      </c>
      <c r="C6" s="83">
        <v>0.44999999999999996</v>
      </c>
      <c r="D6" s="136">
        <v>0.51</v>
      </c>
      <c r="F6" s="15"/>
      <c r="G6" s="25" t="s">
        <v>288</v>
      </c>
      <c r="H6" s="15">
        <v>2020</v>
      </c>
      <c r="I6" s="15">
        <v>42.210299999999997</v>
      </c>
      <c r="J6" s="15">
        <v>5042.6840000000002</v>
      </c>
      <c r="K6" s="212">
        <v>119.4657</v>
      </c>
      <c r="L6" s="24"/>
      <c r="M6" s="201"/>
    </row>
    <row r="7" spans="1:13" x14ac:dyDescent="0.25">
      <c r="A7" s="15"/>
      <c r="B7" s="118" t="s">
        <v>106</v>
      </c>
      <c r="C7" s="83">
        <v>0.32</v>
      </c>
      <c r="D7" s="136">
        <v>0.34</v>
      </c>
      <c r="F7" s="15"/>
      <c r="G7" s="25" t="s">
        <v>288</v>
      </c>
      <c r="H7" s="15">
        <v>2030</v>
      </c>
      <c r="I7" s="15">
        <v>54.427599999999998</v>
      </c>
      <c r="J7" s="15">
        <v>2456.5</v>
      </c>
      <c r="K7" s="212">
        <v>45.13335</v>
      </c>
      <c r="L7" s="24"/>
      <c r="M7" s="201"/>
    </row>
    <row r="8" spans="1:13" x14ac:dyDescent="0.25">
      <c r="A8" s="15"/>
      <c r="B8" s="118" t="s">
        <v>107</v>
      </c>
      <c r="C8" s="83">
        <v>0.32</v>
      </c>
      <c r="D8" s="136">
        <v>0.34</v>
      </c>
      <c r="F8" s="15"/>
      <c r="G8" s="25" t="s">
        <v>288</v>
      </c>
      <c r="H8" s="15">
        <v>2040</v>
      </c>
      <c r="I8" s="15">
        <v>73.632000000000005</v>
      </c>
      <c r="J8" s="15">
        <v>939.56679999999994</v>
      </c>
      <c r="K8" s="212">
        <v>12.76031</v>
      </c>
      <c r="L8" s="26"/>
      <c r="M8" s="202"/>
    </row>
    <row r="9" spans="1:13" x14ac:dyDescent="0.25">
      <c r="A9" s="15"/>
      <c r="B9" s="118" t="s">
        <v>108</v>
      </c>
      <c r="C9" s="83">
        <v>0.32</v>
      </c>
      <c r="D9" s="136">
        <v>0.34</v>
      </c>
      <c r="F9" s="15"/>
      <c r="G9" s="213" t="s">
        <v>288</v>
      </c>
      <c r="H9" s="205">
        <v>2050</v>
      </c>
      <c r="I9" s="15">
        <v>92.996399999999994</v>
      </c>
      <c r="J9" s="15">
        <v>7.5622999999999996</v>
      </c>
      <c r="K9" s="212">
        <v>8.1318000000000001E-2</v>
      </c>
      <c r="L9" s="24"/>
      <c r="M9" s="201"/>
    </row>
    <row r="10" spans="1:13" ht="26.25" x14ac:dyDescent="0.25">
      <c r="A10" s="15"/>
      <c r="B10" s="118" t="s">
        <v>109</v>
      </c>
      <c r="C10" s="83">
        <v>0.32</v>
      </c>
      <c r="D10" s="136">
        <v>0.34</v>
      </c>
      <c r="F10" s="15"/>
      <c r="G10" s="25" t="s">
        <v>288</v>
      </c>
      <c r="H10" s="15">
        <v>2060</v>
      </c>
      <c r="I10" s="15">
        <v>105.1931</v>
      </c>
      <c r="J10" s="15">
        <v>-487.41899999999998</v>
      </c>
      <c r="K10" s="212">
        <v>-4.6335699999999997</v>
      </c>
      <c r="L10" s="24"/>
      <c r="M10" s="201"/>
    </row>
    <row r="11" spans="1:13" x14ac:dyDescent="0.25">
      <c r="A11" s="15"/>
      <c r="B11" s="118" t="s">
        <v>110</v>
      </c>
      <c r="C11" s="83">
        <v>0.43</v>
      </c>
      <c r="D11" s="136">
        <v>0.45</v>
      </c>
      <c r="F11" s="15"/>
      <c r="G11" s="25" t="s">
        <v>288</v>
      </c>
      <c r="H11" s="15">
        <v>2070</v>
      </c>
      <c r="I11" s="15">
        <v>111.04040000000001</v>
      </c>
      <c r="J11" s="15">
        <v>-714.73599999999999</v>
      </c>
      <c r="K11" s="212">
        <v>-6.4367200000000002</v>
      </c>
      <c r="L11" s="24"/>
      <c r="M11" s="201"/>
    </row>
    <row r="12" spans="1:13" x14ac:dyDescent="0.25">
      <c r="A12" s="15"/>
      <c r="B12" s="118" t="s">
        <v>111</v>
      </c>
      <c r="C12" s="83">
        <v>0.32</v>
      </c>
      <c r="D12" s="136">
        <v>0.34</v>
      </c>
      <c r="F12" s="15"/>
      <c r="G12" s="25" t="s">
        <v>288</v>
      </c>
      <c r="H12" s="15">
        <v>2080</v>
      </c>
      <c r="I12" s="15">
        <v>114.3702</v>
      </c>
      <c r="J12" s="15">
        <v>-798.49900000000002</v>
      </c>
      <c r="K12" s="212">
        <v>-6.9817099999999996</v>
      </c>
      <c r="L12" s="24"/>
      <c r="M12" s="201"/>
    </row>
    <row r="13" spans="1:13" x14ac:dyDescent="0.25">
      <c r="A13" s="15"/>
      <c r="B13" s="118" t="s">
        <v>112</v>
      </c>
      <c r="C13" s="83">
        <v>0.42</v>
      </c>
      <c r="D13" s="136">
        <v>0.49</v>
      </c>
      <c r="F13" s="15"/>
      <c r="G13" s="25" t="s">
        <v>288</v>
      </c>
      <c r="H13" s="15">
        <v>2090</v>
      </c>
      <c r="I13" s="15">
        <v>114.9995</v>
      </c>
      <c r="J13" s="15">
        <v>-844.42399999999998</v>
      </c>
      <c r="K13" s="214">
        <v>-7.3428500000000003</v>
      </c>
      <c r="L13" s="26"/>
      <c r="M13" s="143"/>
    </row>
    <row r="14" spans="1:13" x14ac:dyDescent="0.25">
      <c r="A14" s="15"/>
      <c r="B14" s="118" t="s">
        <v>113</v>
      </c>
      <c r="C14" s="83">
        <v>0.4</v>
      </c>
      <c r="D14" s="136">
        <v>0.48</v>
      </c>
      <c r="F14" s="15"/>
      <c r="G14" s="176" t="s">
        <v>288</v>
      </c>
      <c r="H14" s="215">
        <v>2100</v>
      </c>
      <c r="I14" s="215">
        <v>114.55459999999999</v>
      </c>
      <c r="J14" s="215">
        <v>-897.42899999999997</v>
      </c>
      <c r="K14" s="216">
        <v>-7.8340699999999996</v>
      </c>
      <c r="L14" s="26"/>
      <c r="M14" s="203"/>
    </row>
    <row r="15" spans="1:13" x14ac:dyDescent="0.25">
      <c r="A15" s="15"/>
      <c r="B15" s="118" t="s">
        <v>114</v>
      </c>
      <c r="C15" s="83">
        <v>0.39</v>
      </c>
      <c r="D15" s="136">
        <v>0.43</v>
      </c>
      <c r="F15" s="15"/>
      <c r="I15" s="201"/>
    </row>
    <row r="16" spans="1:13" x14ac:dyDescent="0.25">
      <c r="A16" s="15"/>
      <c r="B16" s="118" t="s">
        <v>115</v>
      </c>
      <c r="C16" s="83">
        <v>0.37</v>
      </c>
      <c r="D16" s="136">
        <v>0.45</v>
      </c>
      <c r="F16" s="15"/>
    </row>
    <row r="17" spans="1:13" x14ac:dyDescent="0.25">
      <c r="A17" s="15"/>
      <c r="B17" s="118" t="s">
        <v>116</v>
      </c>
      <c r="C17" s="83">
        <v>0.35</v>
      </c>
      <c r="D17" s="136">
        <v>0.39</v>
      </c>
      <c r="F17" s="15"/>
    </row>
    <row r="18" spans="1:13" x14ac:dyDescent="0.25">
      <c r="A18" s="15"/>
      <c r="B18" s="118" t="s">
        <v>117</v>
      </c>
      <c r="C18" s="83">
        <v>0.42</v>
      </c>
      <c r="D18" s="136">
        <v>0.47</v>
      </c>
      <c r="F18" s="15"/>
      <c r="G18" s="433" t="s">
        <v>566</v>
      </c>
      <c r="H18" s="434"/>
      <c r="I18" s="434"/>
      <c r="J18" s="434"/>
      <c r="K18" s="434"/>
      <c r="L18" s="434"/>
      <c r="M18" s="435"/>
    </row>
    <row r="19" spans="1:13" x14ac:dyDescent="0.25">
      <c r="A19" s="15"/>
      <c r="B19" s="118" t="s">
        <v>118</v>
      </c>
      <c r="C19" s="83">
        <v>0.44999999999999996</v>
      </c>
      <c r="D19" s="136">
        <v>0.51</v>
      </c>
      <c r="F19" s="15"/>
      <c r="G19" s="594" t="s">
        <v>562</v>
      </c>
      <c r="H19" s="595"/>
      <c r="I19" s="595"/>
      <c r="J19" s="595"/>
      <c r="K19" s="595"/>
      <c r="L19" s="595"/>
      <c r="M19" s="596"/>
    </row>
    <row r="20" spans="1:13" x14ac:dyDescent="0.25">
      <c r="A20" s="15"/>
      <c r="B20" s="118" t="s">
        <v>119</v>
      </c>
      <c r="C20" s="83">
        <v>0.32</v>
      </c>
      <c r="D20" s="136">
        <v>0.34</v>
      </c>
      <c r="F20" s="15"/>
      <c r="G20" s="643"/>
      <c r="H20" s="644"/>
      <c r="I20" s="644"/>
      <c r="J20" s="644"/>
      <c r="K20" s="644"/>
      <c r="L20" s="644"/>
      <c r="M20" s="645"/>
    </row>
    <row r="21" spans="1:13" x14ac:dyDescent="0.25">
      <c r="A21" s="15"/>
      <c r="B21" s="118" t="s">
        <v>120</v>
      </c>
      <c r="C21" s="83">
        <v>0.32</v>
      </c>
      <c r="D21" s="136">
        <v>0.34</v>
      </c>
      <c r="F21" s="15"/>
      <c r="G21" s="655"/>
      <c r="H21" s="656"/>
      <c r="I21" s="656"/>
      <c r="J21" s="656"/>
      <c r="K21" s="656"/>
      <c r="L21" s="656"/>
      <c r="M21" s="657"/>
    </row>
    <row r="22" spans="1:13" ht="14.45" customHeight="1" x14ac:dyDescent="0.25">
      <c r="A22" s="15"/>
      <c r="B22" s="118" t="s">
        <v>121</v>
      </c>
      <c r="C22" s="83">
        <v>0.55000000000000004</v>
      </c>
      <c r="D22" s="136">
        <v>0.55000000000000004</v>
      </c>
      <c r="F22" s="15"/>
      <c r="G22" s="15"/>
      <c r="H22" s="15"/>
      <c r="I22" s="15"/>
      <c r="J22" s="15"/>
      <c r="K22" s="15"/>
      <c r="L22" s="15"/>
      <c r="M22" s="15"/>
    </row>
    <row r="23" spans="1:13" x14ac:dyDescent="0.25">
      <c r="A23" s="15"/>
      <c r="B23" s="118" t="s">
        <v>122</v>
      </c>
      <c r="C23" s="83">
        <v>0.32</v>
      </c>
      <c r="D23" s="136">
        <v>0.34</v>
      </c>
      <c r="F23" s="15"/>
      <c r="G23" s="15"/>
      <c r="H23" s="15"/>
      <c r="I23" s="15"/>
      <c r="J23" s="15"/>
      <c r="K23" s="15"/>
      <c r="L23" s="15"/>
      <c r="M23" s="15"/>
    </row>
    <row r="24" spans="1:13" ht="14.45" customHeight="1" x14ac:dyDescent="0.25">
      <c r="A24" s="15"/>
      <c r="B24" s="118" t="s">
        <v>123</v>
      </c>
      <c r="C24" s="83">
        <v>0.43999999999999995</v>
      </c>
      <c r="D24" s="136">
        <v>0.47</v>
      </c>
      <c r="F24" s="15"/>
      <c r="G24" s="15"/>
      <c r="H24" s="15"/>
      <c r="I24" s="15"/>
      <c r="J24" s="15"/>
      <c r="K24" s="15"/>
      <c r="L24" s="15"/>
      <c r="M24" s="15"/>
    </row>
    <row r="25" spans="1:13" x14ac:dyDescent="0.25">
      <c r="A25" s="15"/>
      <c r="B25" s="118" t="s">
        <v>124</v>
      </c>
      <c r="C25" s="83">
        <v>0.36</v>
      </c>
      <c r="D25" s="136">
        <v>0.34</v>
      </c>
      <c r="F25" s="15"/>
      <c r="G25" s="15"/>
      <c r="H25" s="15"/>
      <c r="I25" s="15"/>
      <c r="J25" s="15"/>
      <c r="K25" s="15"/>
      <c r="L25" s="15"/>
      <c r="M25" s="15"/>
    </row>
    <row r="26" spans="1:13" x14ac:dyDescent="0.25">
      <c r="A26" s="15"/>
      <c r="B26" s="118" t="s">
        <v>125</v>
      </c>
      <c r="C26" s="83">
        <v>0.43</v>
      </c>
      <c r="D26" s="136">
        <v>0.54</v>
      </c>
      <c r="F26" s="15"/>
    </row>
    <row r="27" spans="1:13" x14ac:dyDescent="0.25">
      <c r="A27" s="15"/>
      <c r="B27" s="118" t="s">
        <v>126</v>
      </c>
      <c r="C27" s="83">
        <v>0.32</v>
      </c>
      <c r="D27" s="136">
        <v>0.34</v>
      </c>
      <c r="F27" s="15"/>
    </row>
    <row r="28" spans="1:13" x14ac:dyDescent="0.25">
      <c r="A28" s="15"/>
      <c r="B28" s="118" t="s">
        <v>127</v>
      </c>
      <c r="C28" s="83">
        <v>0.31</v>
      </c>
      <c r="D28" s="136">
        <v>0.35</v>
      </c>
      <c r="F28" s="15"/>
    </row>
    <row r="29" spans="1:13" x14ac:dyDescent="0.25">
      <c r="A29" s="15"/>
      <c r="B29" s="118" t="s">
        <v>128</v>
      </c>
      <c r="C29" s="83">
        <v>0.32</v>
      </c>
      <c r="D29" s="136">
        <v>0.34</v>
      </c>
      <c r="F29" s="15"/>
      <c r="I29" s="201"/>
    </row>
    <row r="30" spans="1:13" x14ac:dyDescent="0.25">
      <c r="A30" s="15"/>
      <c r="B30" s="118" t="s">
        <v>129</v>
      </c>
      <c r="C30" s="83">
        <v>0.39</v>
      </c>
      <c r="D30" s="136">
        <v>0.5</v>
      </c>
      <c r="F30" s="15"/>
    </row>
    <row r="31" spans="1:13" x14ac:dyDescent="0.25">
      <c r="A31" s="15"/>
      <c r="B31" s="118" t="s">
        <v>130</v>
      </c>
      <c r="C31" s="83">
        <v>0.37999999999999995</v>
      </c>
      <c r="D31" s="136">
        <v>0.49</v>
      </c>
      <c r="F31" s="15"/>
    </row>
    <row r="32" spans="1:13" ht="26.25" x14ac:dyDescent="0.25">
      <c r="A32" s="15"/>
      <c r="B32" s="118" t="s">
        <v>131</v>
      </c>
      <c r="C32" s="83">
        <v>0.43999999999999995</v>
      </c>
      <c r="D32" s="136">
        <v>0.52</v>
      </c>
      <c r="F32" s="15"/>
    </row>
    <row r="33" spans="1:12" ht="39" x14ac:dyDescent="0.25">
      <c r="A33" s="15"/>
      <c r="B33" s="46" t="s">
        <v>297</v>
      </c>
      <c r="C33" s="97">
        <v>0.53</v>
      </c>
      <c r="D33" s="218">
        <v>0.85</v>
      </c>
      <c r="E33" s="179" t="s">
        <v>298</v>
      </c>
      <c r="F33" s="15"/>
    </row>
    <row r="35" spans="1:12" x14ac:dyDescent="0.25">
      <c r="A35" s="26"/>
      <c r="B35" s="26"/>
      <c r="C35" s="26"/>
      <c r="D35" s="26"/>
      <c r="E35" s="26"/>
      <c r="F35" s="26"/>
      <c r="G35" s="26"/>
      <c r="H35" s="26"/>
      <c r="I35" s="26"/>
      <c r="J35" s="26"/>
      <c r="K35" s="15"/>
      <c r="L35" s="24"/>
    </row>
    <row r="36" spans="1:12" x14ac:dyDescent="0.25">
      <c r="A36" s="26"/>
      <c r="B36" s="86"/>
      <c r="C36" s="86"/>
      <c r="D36" s="86"/>
      <c r="E36" s="86"/>
      <c r="F36" s="86"/>
      <c r="G36" s="86"/>
      <c r="H36" s="86"/>
      <c r="I36" s="202"/>
      <c r="J36" s="26"/>
      <c r="K36" s="15"/>
      <c r="L36" s="24"/>
    </row>
    <row r="37" spans="1:12" ht="15" customHeight="1" x14ac:dyDescent="0.25">
      <c r="A37" s="15"/>
      <c r="B37" s="116"/>
      <c r="C37" s="588" t="s">
        <v>296</v>
      </c>
      <c r="D37" s="589"/>
      <c r="E37" s="589"/>
      <c r="F37" s="590"/>
      <c r="G37" s="114"/>
      <c r="H37" s="114"/>
      <c r="I37" s="114"/>
      <c r="J37" s="15"/>
      <c r="K37" s="15"/>
      <c r="L37" s="24"/>
    </row>
    <row r="38" spans="1:12" ht="103.5" x14ac:dyDescent="0.25">
      <c r="A38" s="15"/>
      <c r="B38" s="223" t="s">
        <v>175</v>
      </c>
      <c r="C38" s="183" t="s">
        <v>301</v>
      </c>
      <c r="D38" s="183" t="s">
        <v>302</v>
      </c>
      <c r="E38" s="183" t="s">
        <v>303</v>
      </c>
      <c r="F38" s="224" t="s">
        <v>304</v>
      </c>
      <c r="G38" s="179" t="s">
        <v>584</v>
      </c>
      <c r="H38" s="179" t="s">
        <v>299</v>
      </c>
      <c r="I38" s="204"/>
      <c r="J38" s="15"/>
      <c r="K38" s="15"/>
      <c r="L38" s="24"/>
    </row>
    <row r="39" spans="1:12" ht="141" x14ac:dyDescent="0.25">
      <c r="A39" s="15"/>
      <c r="B39" s="117" t="s">
        <v>104</v>
      </c>
      <c r="C39" s="217">
        <v>10.8</v>
      </c>
      <c r="D39" s="138">
        <f>ROUND(45.5555555555556,2)</f>
        <v>45.56</v>
      </c>
      <c r="E39" s="138">
        <v>9</v>
      </c>
      <c r="F39" s="140">
        <v>0.49</v>
      </c>
      <c r="G39" s="179" t="s">
        <v>295</v>
      </c>
      <c r="H39" s="179" t="s">
        <v>300</v>
      </c>
      <c r="J39" s="15"/>
      <c r="K39" s="15"/>
      <c r="L39" s="24"/>
    </row>
    <row r="40" spans="1:12" x14ac:dyDescent="0.25">
      <c r="A40" s="15"/>
      <c r="B40" s="117" t="s">
        <v>105</v>
      </c>
      <c r="C40" s="137">
        <v>10.8</v>
      </c>
      <c r="D40" s="138">
        <f>ROUND(62.7777777777778,2)</f>
        <v>62.78</v>
      </c>
      <c r="E40" s="138">
        <v>6.91</v>
      </c>
      <c r="F40" s="140">
        <v>0.33</v>
      </c>
      <c r="J40" s="15"/>
      <c r="K40" s="15"/>
      <c r="L40" s="24"/>
    </row>
    <row r="41" spans="1:12" x14ac:dyDescent="0.25">
      <c r="A41" s="15"/>
      <c r="B41" s="117" t="s">
        <v>106</v>
      </c>
      <c r="C41" s="137">
        <v>15.6</v>
      </c>
      <c r="D41" s="138">
        <f>ROUND(138.333333333333,2)</f>
        <v>138.33000000000001</v>
      </c>
      <c r="E41" s="138">
        <v>24.46</v>
      </c>
      <c r="F41" s="140">
        <v>3.03</v>
      </c>
      <c r="J41" s="15"/>
      <c r="K41" s="15"/>
      <c r="L41" s="24"/>
    </row>
    <row r="42" spans="1:12" x14ac:dyDescent="0.25">
      <c r="A42" s="15"/>
      <c r="B42" s="117" t="s">
        <v>107</v>
      </c>
      <c r="C42" s="137">
        <v>15.6</v>
      </c>
      <c r="D42" s="138">
        <f>ROUND(64.7222222222222,2)</f>
        <v>64.72</v>
      </c>
      <c r="E42" s="138">
        <v>12.15</v>
      </c>
      <c r="F42" s="140">
        <v>1.43</v>
      </c>
      <c r="J42" s="15"/>
      <c r="K42" s="15"/>
      <c r="L42" s="24"/>
    </row>
    <row r="43" spans="1:12" x14ac:dyDescent="0.25">
      <c r="A43" s="15"/>
      <c r="B43" s="117" t="s">
        <v>108</v>
      </c>
      <c r="C43" s="139">
        <v>15.6</v>
      </c>
      <c r="D43" s="138">
        <f>ROUND(180.277777777778,2)</f>
        <v>180.28</v>
      </c>
      <c r="E43" s="138">
        <v>29.51</v>
      </c>
      <c r="F43" s="140">
        <v>1.76</v>
      </c>
      <c r="I43" s="201"/>
      <c r="J43" s="15"/>
      <c r="K43" s="15"/>
      <c r="L43" s="24"/>
    </row>
    <row r="44" spans="1:12" ht="30" x14ac:dyDescent="0.25">
      <c r="A44" s="15"/>
      <c r="B44" s="117" t="s">
        <v>109</v>
      </c>
      <c r="C44" s="142">
        <v>10.8</v>
      </c>
      <c r="D44" s="138">
        <f>ROUND(144.722222222222,2)</f>
        <v>144.72</v>
      </c>
      <c r="E44" s="138">
        <v>23.28</v>
      </c>
      <c r="F44" s="140">
        <v>1.69</v>
      </c>
      <c r="J44" s="15"/>
      <c r="K44" s="15"/>
      <c r="L44" s="24"/>
    </row>
    <row r="45" spans="1:12" x14ac:dyDescent="0.25">
      <c r="A45" s="15"/>
      <c r="B45" s="117" t="s">
        <v>110</v>
      </c>
      <c r="C45" s="139">
        <v>11</v>
      </c>
      <c r="D45" s="138">
        <f>ROUND(48.3333333333333,2)</f>
        <v>48.33</v>
      </c>
      <c r="E45" s="138">
        <v>10.07</v>
      </c>
      <c r="F45" s="140">
        <v>0.61</v>
      </c>
      <c r="J45" s="15"/>
      <c r="K45" s="15"/>
      <c r="L45" s="24"/>
    </row>
    <row r="46" spans="1:12" x14ac:dyDescent="0.25">
      <c r="A46" s="15"/>
      <c r="B46" s="117" t="s">
        <v>111</v>
      </c>
      <c r="C46" s="139">
        <v>10.8</v>
      </c>
      <c r="D46" s="138">
        <f>ROUND(285,2)</f>
        <v>285</v>
      </c>
      <c r="E46" s="138">
        <v>44.97</v>
      </c>
      <c r="F46" s="140">
        <v>4.45</v>
      </c>
      <c r="J46" s="15"/>
      <c r="K46" s="15"/>
      <c r="L46" s="24"/>
    </row>
    <row r="47" spans="1:12" x14ac:dyDescent="0.25">
      <c r="A47" s="15"/>
      <c r="B47" s="117" t="s">
        <v>112</v>
      </c>
      <c r="C47" s="137">
        <v>11</v>
      </c>
      <c r="D47" s="138">
        <f>ROUND(29.7222222222222,2)</f>
        <v>29.72</v>
      </c>
      <c r="E47" s="138">
        <v>6.99</v>
      </c>
      <c r="F47" s="140">
        <v>0.23</v>
      </c>
      <c r="J47" s="15"/>
      <c r="K47" s="15"/>
      <c r="L47" s="24"/>
    </row>
    <row r="48" spans="1:12" x14ac:dyDescent="0.25">
      <c r="A48" s="15"/>
      <c r="B48" s="117" t="s">
        <v>113</v>
      </c>
      <c r="C48" s="137">
        <v>14.4</v>
      </c>
      <c r="D48" s="138">
        <f>ROUND(12.7777777777778,2)</f>
        <v>12.78</v>
      </c>
      <c r="E48" s="138">
        <v>2.74</v>
      </c>
      <c r="F48" s="140">
        <v>0.23</v>
      </c>
      <c r="J48" s="15"/>
      <c r="K48" s="15"/>
      <c r="L48" s="24"/>
    </row>
    <row r="49" spans="1:12" x14ac:dyDescent="0.25">
      <c r="A49" s="15"/>
      <c r="B49" s="117" t="s">
        <v>114</v>
      </c>
      <c r="C49" s="137">
        <v>10.8</v>
      </c>
      <c r="D49" s="138">
        <f>ROUND(125,2)</f>
        <v>125</v>
      </c>
      <c r="E49" s="138">
        <v>19.32</v>
      </c>
      <c r="F49" s="140">
        <v>0.96</v>
      </c>
      <c r="J49" s="15"/>
      <c r="K49" s="15"/>
      <c r="L49" s="24"/>
    </row>
    <row r="50" spans="1:12" x14ac:dyDescent="0.25">
      <c r="A50" s="15"/>
      <c r="B50" s="117" t="s">
        <v>115</v>
      </c>
      <c r="C50" s="137">
        <v>15.6</v>
      </c>
      <c r="D50" s="138">
        <f>ROUND(162.222222222222,2)</f>
        <v>162.22</v>
      </c>
      <c r="E50" s="138">
        <v>29.69</v>
      </c>
      <c r="F50" s="140">
        <v>2.2000000000000002</v>
      </c>
      <c r="I50" s="201"/>
      <c r="J50" s="15"/>
      <c r="K50" s="15"/>
      <c r="L50" s="24"/>
    </row>
    <row r="51" spans="1:12" x14ac:dyDescent="0.25">
      <c r="A51" s="15"/>
      <c r="B51" s="117" t="s">
        <v>116</v>
      </c>
      <c r="C51" s="139">
        <v>10.8</v>
      </c>
      <c r="D51" s="138">
        <f>ROUND(76.1111111111111,2)</f>
        <v>76.11</v>
      </c>
      <c r="E51" s="138">
        <v>11.9</v>
      </c>
      <c r="F51" s="140">
        <v>1.1399999999999999</v>
      </c>
      <c r="J51" s="15"/>
      <c r="K51" s="15"/>
      <c r="L51" s="24"/>
    </row>
    <row r="52" spans="1:12" x14ac:dyDescent="0.25">
      <c r="A52" s="15"/>
      <c r="B52" s="117" t="s">
        <v>117</v>
      </c>
      <c r="C52" s="137">
        <v>11</v>
      </c>
      <c r="D52" s="138">
        <f>ROUND(116.111111111111,2)</f>
        <v>116.11</v>
      </c>
      <c r="E52" s="138">
        <v>16.68</v>
      </c>
      <c r="F52" s="140">
        <v>1.39</v>
      </c>
      <c r="J52" s="15"/>
      <c r="K52" s="15"/>
      <c r="L52" s="24"/>
    </row>
    <row r="53" spans="1:12" x14ac:dyDescent="0.25">
      <c r="A53" s="15"/>
      <c r="B53" s="117" t="s">
        <v>118</v>
      </c>
      <c r="C53" s="137">
        <v>15.6</v>
      </c>
      <c r="D53" s="138">
        <f>ROUND(95,2)</f>
        <v>95</v>
      </c>
      <c r="E53" s="138">
        <v>16.21</v>
      </c>
      <c r="F53" s="140">
        <v>1.06</v>
      </c>
      <c r="J53" s="15"/>
      <c r="K53" s="15"/>
      <c r="L53" s="24"/>
    </row>
    <row r="54" spans="1:12" x14ac:dyDescent="0.25">
      <c r="A54" s="15"/>
      <c r="B54" s="117" t="s">
        <v>119</v>
      </c>
      <c r="C54" s="137">
        <v>10.8</v>
      </c>
      <c r="D54" s="138">
        <f>ROUND(40.2777777777778,2)</f>
        <v>40.28</v>
      </c>
      <c r="E54" s="138">
        <v>5.51</v>
      </c>
      <c r="F54" s="140">
        <v>0.4</v>
      </c>
      <c r="J54" s="15"/>
      <c r="K54" s="15"/>
      <c r="L54" s="24"/>
    </row>
    <row r="55" spans="1:12" x14ac:dyDescent="0.25">
      <c r="A55" s="15"/>
      <c r="B55" s="117" t="s">
        <v>120</v>
      </c>
      <c r="C55" s="137">
        <v>10.8</v>
      </c>
      <c r="D55" s="138">
        <f>ROUND(51.6666666666667,2)</f>
        <v>51.67</v>
      </c>
      <c r="E55" s="138">
        <v>11.18</v>
      </c>
      <c r="F55" s="140">
        <v>1.04</v>
      </c>
      <c r="J55" s="15"/>
      <c r="K55" s="15"/>
      <c r="L55" s="24"/>
    </row>
    <row r="56" spans="1:12" x14ac:dyDescent="0.25">
      <c r="A56" s="15"/>
      <c r="B56" s="117" t="s">
        <v>121</v>
      </c>
      <c r="C56" s="137">
        <v>10.8</v>
      </c>
      <c r="D56" s="138">
        <f>ROUND(78.0555555555556,2)</f>
        <v>78.06</v>
      </c>
      <c r="E56" s="138">
        <v>15.73</v>
      </c>
      <c r="F56" s="140">
        <v>0.39</v>
      </c>
      <c r="J56" s="15"/>
      <c r="K56" s="15"/>
      <c r="L56" s="24"/>
    </row>
    <row r="57" spans="1:12" x14ac:dyDescent="0.25">
      <c r="A57" s="15"/>
      <c r="B57" s="117" t="s">
        <v>122</v>
      </c>
      <c r="C57" s="139">
        <v>15.6</v>
      </c>
      <c r="D57" s="138">
        <f>ROUND(181.111111111111,2)</f>
        <v>181.11</v>
      </c>
      <c r="E57" s="138">
        <v>32.909999999999997</v>
      </c>
      <c r="F57" s="140">
        <v>3.36</v>
      </c>
      <c r="I57" s="201"/>
      <c r="J57" s="15"/>
      <c r="K57" s="15"/>
      <c r="L57" s="24"/>
    </row>
    <row r="58" spans="1:12" x14ac:dyDescent="0.25">
      <c r="A58" s="15"/>
      <c r="B58" s="117" t="s">
        <v>123</v>
      </c>
      <c r="C58" s="137">
        <v>10.8</v>
      </c>
      <c r="D58" s="138">
        <f>ROUND(135.833333333333,2)</f>
        <v>135.83000000000001</v>
      </c>
      <c r="E58" s="138">
        <v>17.82</v>
      </c>
      <c r="F58" s="140">
        <v>0.92</v>
      </c>
      <c r="J58" s="15"/>
      <c r="K58" s="15"/>
      <c r="L58" s="24"/>
    </row>
    <row r="59" spans="1:12" x14ac:dyDescent="0.25">
      <c r="A59" s="15"/>
      <c r="B59" s="117" t="s">
        <v>124</v>
      </c>
      <c r="C59" s="137">
        <v>10.8</v>
      </c>
      <c r="D59" s="138">
        <f>ROUND(202.777777777778,2)</f>
        <v>202.78</v>
      </c>
      <c r="E59" s="138">
        <v>31.65</v>
      </c>
      <c r="F59" s="140">
        <v>2.2599999999999998</v>
      </c>
      <c r="J59" s="15"/>
      <c r="K59" s="15"/>
      <c r="L59" s="24"/>
    </row>
    <row r="60" spans="1:12" x14ac:dyDescent="0.25">
      <c r="A60" s="15"/>
      <c r="B60" s="117" t="s">
        <v>125</v>
      </c>
      <c r="C60" s="137">
        <v>14.4</v>
      </c>
      <c r="D60" s="138">
        <f>ROUND(96.1111111111111,2)</f>
        <v>96.11</v>
      </c>
      <c r="E60" s="138">
        <v>9.85</v>
      </c>
      <c r="F60" s="140">
        <v>1.04</v>
      </c>
      <c r="J60" s="15"/>
      <c r="K60" s="15"/>
      <c r="L60" s="24"/>
    </row>
    <row r="61" spans="1:12" x14ac:dyDescent="0.25">
      <c r="A61" s="15"/>
      <c r="B61" s="117" t="s">
        <v>126</v>
      </c>
      <c r="C61" s="137">
        <v>15.6</v>
      </c>
      <c r="D61" s="138">
        <f>ROUND(94.4444444444444,2)</f>
        <v>94.44</v>
      </c>
      <c r="E61" s="138">
        <v>19.75</v>
      </c>
      <c r="F61" s="140">
        <v>3.25</v>
      </c>
      <c r="J61" s="15"/>
      <c r="K61" s="15"/>
      <c r="L61" s="24"/>
    </row>
    <row r="62" spans="1:12" x14ac:dyDescent="0.25">
      <c r="A62" s="15"/>
      <c r="B62" s="117" t="s">
        <v>127</v>
      </c>
      <c r="C62" s="137">
        <v>10.8</v>
      </c>
      <c r="D62" s="138">
        <f>ROUND(46.9444444444444,2)</f>
        <v>46.94</v>
      </c>
      <c r="E62" s="138">
        <v>8.0500000000000007</v>
      </c>
      <c r="F62" s="140">
        <v>0.43</v>
      </c>
      <c r="J62" s="15"/>
      <c r="K62" s="15"/>
      <c r="L62" s="24"/>
    </row>
    <row r="63" spans="1:12" x14ac:dyDescent="0.25">
      <c r="A63" s="15"/>
      <c r="B63" s="117" t="s">
        <v>128</v>
      </c>
      <c r="C63" s="137">
        <v>15.6</v>
      </c>
      <c r="D63" s="138">
        <f>ROUND(73.6111111111111,2)</f>
        <v>73.61</v>
      </c>
      <c r="E63" s="138">
        <v>13.53</v>
      </c>
      <c r="F63" s="140">
        <v>0.91</v>
      </c>
      <c r="J63" s="15"/>
      <c r="K63" s="15"/>
      <c r="L63" s="24"/>
    </row>
    <row r="64" spans="1:12" x14ac:dyDescent="0.25">
      <c r="A64" s="15"/>
      <c r="B64" s="117" t="s">
        <v>129</v>
      </c>
      <c r="C64" s="137">
        <v>14.4</v>
      </c>
      <c r="D64" s="138">
        <f>ROUND(81.3888888888889,2)</f>
        <v>81.39</v>
      </c>
      <c r="E64" s="138">
        <v>11.31</v>
      </c>
      <c r="F64" s="140">
        <v>1.3</v>
      </c>
      <c r="I64" s="201"/>
      <c r="J64" s="15"/>
      <c r="K64" s="15"/>
      <c r="L64" s="24"/>
    </row>
    <row r="65" spans="1:12" x14ac:dyDescent="0.25">
      <c r="A65" s="15"/>
      <c r="B65" s="117" t="s">
        <v>130</v>
      </c>
      <c r="C65" s="137">
        <v>11</v>
      </c>
      <c r="D65" s="138">
        <f>ROUND(3.05555555555556,2)</f>
        <v>3.06</v>
      </c>
      <c r="E65" s="138">
        <v>0.48</v>
      </c>
      <c r="F65" s="140">
        <v>0.03</v>
      </c>
      <c r="J65" s="15"/>
      <c r="K65" s="15"/>
      <c r="L65" s="24"/>
    </row>
    <row r="66" spans="1:12" ht="30" x14ac:dyDescent="0.25">
      <c r="A66" s="15"/>
      <c r="B66" s="117" t="s">
        <v>131</v>
      </c>
      <c r="C66" s="139">
        <v>11</v>
      </c>
      <c r="D66" s="138">
        <f>ROUND(96.9444444444444,2)</f>
        <v>96.94</v>
      </c>
      <c r="E66" s="138">
        <v>71</v>
      </c>
      <c r="F66" s="140">
        <v>6.03</v>
      </c>
      <c r="J66" s="15"/>
      <c r="K66" s="15"/>
      <c r="L66" s="24"/>
    </row>
    <row r="67" spans="1:12" ht="30" x14ac:dyDescent="0.25">
      <c r="A67" s="24"/>
      <c r="B67" s="219" t="s">
        <v>297</v>
      </c>
      <c r="C67" s="220">
        <v>11</v>
      </c>
      <c r="D67" s="221">
        <v>25</v>
      </c>
      <c r="E67" s="222">
        <v>6</v>
      </c>
      <c r="F67" s="141">
        <v>0.23</v>
      </c>
      <c r="G67" s="179" t="s">
        <v>298</v>
      </c>
      <c r="H67" s="24"/>
      <c r="I67" s="24"/>
      <c r="J67" s="24"/>
      <c r="K67" s="24"/>
      <c r="L67" s="24"/>
    </row>
    <row r="68" spans="1:12" x14ac:dyDescent="0.25">
      <c r="A68" s="24"/>
      <c r="B68" s="24"/>
      <c r="C68" s="24"/>
      <c r="D68" s="24"/>
      <c r="E68" s="24"/>
      <c r="F68" s="24"/>
      <c r="G68" s="24"/>
      <c r="H68" s="24"/>
      <c r="I68" s="24"/>
      <c r="J68" s="24"/>
      <c r="K68" s="24"/>
      <c r="L68" s="24"/>
    </row>
    <row r="69" spans="1:12" x14ac:dyDescent="0.25">
      <c r="A69" s="26"/>
      <c r="B69" s="26"/>
      <c r="C69" s="26"/>
      <c r="D69" s="26"/>
      <c r="E69" s="26"/>
      <c r="F69" s="26"/>
      <c r="G69" s="26"/>
      <c r="H69" s="26"/>
      <c r="I69" s="26"/>
      <c r="J69" s="26"/>
      <c r="K69" s="26"/>
      <c r="L69" s="26"/>
    </row>
    <row r="70" spans="1:12" x14ac:dyDescent="0.25">
      <c r="A70" s="26"/>
      <c r="B70" s="86"/>
      <c r="C70" s="86"/>
      <c r="D70" s="86"/>
      <c r="E70" s="86"/>
      <c r="F70" s="86"/>
      <c r="G70" s="86"/>
      <c r="H70" s="86"/>
      <c r="I70" s="86"/>
      <c r="J70" s="86"/>
      <c r="K70" s="26"/>
      <c r="L70" s="26"/>
    </row>
    <row r="71" spans="1:12" ht="15" customHeight="1" x14ac:dyDescent="0.25">
      <c r="A71" s="26"/>
      <c r="B71" s="143"/>
      <c r="C71" s="143"/>
      <c r="D71" s="143"/>
      <c r="E71" s="143"/>
      <c r="F71" s="143"/>
      <c r="G71" s="143"/>
      <c r="H71" s="143"/>
      <c r="I71" s="143"/>
      <c r="J71" s="143"/>
      <c r="K71" s="26"/>
      <c r="L71" s="26"/>
    </row>
    <row r="72" spans="1:12" ht="15" customHeight="1" x14ac:dyDescent="0.25">
      <c r="A72" s="26"/>
      <c r="B72" s="109"/>
      <c r="C72" s="92"/>
      <c r="D72" s="26"/>
      <c r="E72" s="144"/>
      <c r="F72" s="26"/>
      <c r="G72" s="26"/>
      <c r="H72" s="26"/>
      <c r="I72" s="26"/>
      <c r="J72" s="26"/>
      <c r="K72" s="26"/>
      <c r="L72" s="26"/>
    </row>
    <row r="73" spans="1:12" x14ac:dyDescent="0.25">
      <c r="A73" s="26"/>
      <c r="B73" s="26"/>
      <c r="C73" s="26"/>
      <c r="D73" s="26"/>
      <c r="E73" s="26"/>
      <c r="F73" s="26"/>
      <c r="G73" s="26"/>
      <c r="H73" s="26"/>
      <c r="I73" s="26"/>
      <c r="J73" s="26"/>
      <c r="K73" s="26"/>
      <c r="L73" s="26"/>
    </row>
    <row r="74" spans="1:12" x14ac:dyDescent="0.25">
      <c r="A74" s="26"/>
      <c r="B74" s="41"/>
      <c r="C74" s="26"/>
      <c r="D74" s="26"/>
      <c r="E74" s="26"/>
      <c r="F74" s="26"/>
      <c r="G74" s="26"/>
      <c r="H74" s="26"/>
      <c r="I74" s="26"/>
      <c r="J74" s="26"/>
      <c r="K74" s="26"/>
      <c r="L74" s="26"/>
    </row>
    <row r="75" spans="1:12" x14ac:dyDescent="0.25">
      <c r="A75" s="26"/>
      <c r="B75" s="41"/>
      <c r="C75" s="26"/>
      <c r="D75" s="26"/>
      <c r="E75" s="26"/>
      <c r="F75" s="26"/>
      <c r="G75" s="26"/>
      <c r="H75" s="26"/>
      <c r="I75" s="26"/>
      <c r="J75" s="26"/>
      <c r="K75" s="26"/>
      <c r="L75" s="26"/>
    </row>
    <row r="76" spans="1:12" x14ac:dyDescent="0.25">
      <c r="A76" s="26"/>
      <c r="B76" s="41"/>
      <c r="C76" s="26"/>
      <c r="D76" s="26"/>
      <c r="E76" s="26"/>
      <c r="F76" s="26"/>
      <c r="G76" s="26"/>
      <c r="H76" s="26"/>
      <c r="I76" s="26"/>
      <c r="J76" s="26"/>
      <c r="K76" s="26"/>
      <c r="L76" s="26"/>
    </row>
    <row r="77" spans="1:12" x14ac:dyDescent="0.25">
      <c r="A77" s="26"/>
      <c r="B77" s="41"/>
      <c r="C77" s="26"/>
      <c r="D77" s="26"/>
      <c r="E77" s="26"/>
      <c r="F77" s="26"/>
      <c r="G77" s="26"/>
      <c r="H77" s="26"/>
      <c r="I77" s="26"/>
      <c r="J77" s="26"/>
      <c r="K77" s="26"/>
      <c r="L77" s="26"/>
    </row>
    <row r="78" spans="1:12" x14ac:dyDescent="0.25">
      <c r="A78" s="26"/>
      <c r="B78" s="41"/>
      <c r="C78" s="26"/>
      <c r="D78" s="26"/>
      <c r="E78" s="26"/>
      <c r="F78" s="26"/>
      <c r="G78" s="26"/>
      <c r="H78" s="26"/>
      <c r="I78" s="203"/>
      <c r="J78" s="26"/>
      <c r="K78" s="26"/>
      <c r="L78" s="26"/>
    </row>
    <row r="79" spans="1:12" x14ac:dyDescent="0.25">
      <c r="A79" s="26"/>
      <c r="B79" s="41"/>
      <c r="C79" s="26"/>
      <c r="D79" s="26"/>
      <c r="E79" s="26"/>
      <c r="F79" s="26"/>
      <c r="G79" s="26"/>
      <c r="H79" s="26"/>
      <c r="I79" s="26"/>
      <c r="J79" s="26"/>
      <c r="K79" s="26"/>
      <c r="L79" s="26"/>
    </row>
    <row r="80" spans="1:12" x14ac:dyDescent="0.25">
      <c r="A80" s="26"/>
      <c r="B80" s="41"/>
      <c r="C80" s="26"/>
      <c r="D80" s="26"/>
      <c r="E80" s="26"/>
      <c r="F80" s="26"/>
      <c r="G80" s="26"/>
      <c r="H80" s="26"/>
      <c r="I80" s="26"/>
      <c r="J80" s="26"/>
      <c r="K80" s="26"/>
      <c r="L80" s="26"/>
    </row>
    <row r="81" spans="1:12" x14ac:dyDescent="0.25">
      <c r="A81" s="26"/>
      <c r="B81" s="41"/>
      <c r="C81" s="26"/>
      <c r="D81" s="26"/>
      <c r="E81" s="26"/>
      <c r="F81" s="26"/>
      <c r="G81" s="26"/>
      <c r="H81" s="26"/>
      <c r="I81" s="26"/>
      <c r="J81" s="26"/>
      <c r="K81" s="26"/>
      <c r="L81" s="26"/>
    </row>
    <row r="82" spans="1:12" x14ac:dyDescent="0.25">
      <c r="A82" s="26"/>
      <c r="B82" s="41"/>
      <c r="C82" s="26"/>
      <c r="D82" s="26"/>
      <c r="E82" s="26"/>
      <c r="F82" s="26"/>
      <c r="G82" s="26"/>
      <c r="H82" s="26"/>
      <c r="I82" s="26"/>
      <c r="J82" s="26"/>
      <c r="K82" s="26"/>
      <c r="L82" s="26"/>
    </row>
    <row r="83" spans="1:12" x14ac:dyDescent="0.25">
      <c r="A83" s="26"/>
      <c r="B83" s="41"/>
      <c r="C83" s="26"/>
      <c r="D83" s="26"/>
      <c r="E83" s="26"/>
      <c r="F83" s="26"/>
      <c r="G83" s="26"/>
      <c r="H83" s="26"/>
      <c r="I83" s="26"/>
      <c r="J83" s="26"/>
      <c r="K83" s="26"/>
      <c r="L83" s="26"/>
    </row>
    <row r="84" spans="1:12" x14ac:dyDescent="0.25">
      <c r="A84" s="26"/>
      <c r="B84" s="41"/>
      <c r="C84" s="26"/>
      <c r="D84" s="26"/>
      <c r="E84" s="26"/>
      <c r="F84" s="26"/>
      <c r="G84" s="26"/>
      <c r="H84" s="26"/>
      <c r="I84" s="26"/>
      <c r="J84" s="26"/>
      <c r="K84" s="26"/>
      <c r="L84" s="26"/>
    </row>
    <row r="85" spans="1:12" x14ac:dyDescent="0.25">
      <c r="A85" s="26"/>
      <c r="B85" s="41"/>
      <c r="C85" s="26"/>
      <c r="D85" s="26"/>
      <c r="E85" s="26"/>
      <c r="F85" s="26"/>
      <c r="G85" s="26"/>
      <c r="H85" s="26"/>
      <c r="I85" s="26"/>
      <c r="J85" s="26"/>
      <c r="K85" s="26"/>
      <c r="L85" s="26"/>
    </row>
    <row r="86" spans="1:12" x14ac:dyDescent="0.25">
      <c r="A86" s="26"/>
      <c r="B86" s="41"/>
      <c r="C86" s="26"/>
      <c r="D86" s="26"/>
      <c r="E86" s="26"/>
      <c r="F86" s="26"/>
      <c r="G86" s="26"/>
      <c r="H86" s="26"/>
      <c r="I86" s="26"/>
      <c r="J86" s="26"/>
      <c r="K86" s="26"/>
      <c r="L86" s="26"/>
    </row>
    <row r="87" spans="1:12" x14ac:dyDescent="0.25">
      <c r="A87" s="26"/>
      <c r="B87" s="41"/>
      <c r="C87" s="26"/>
      <c r="D87" s="26"/>
      <c r="E87" s="26"/>
      <c r="F87" s="26"/>
      <c r="G87" s="26"/>
      <c r="H87" s="26"/>
      <c r="I87" s="26"/>
      <c r="J87" s="26"/>
      <c r="K87" s="26"/>
      <c r="L87" s="26"/>
    </row>
    <row r="88" spans="1:12" x14ac:dyDescent="0.25">
      <c r="A88" s="26"/>
      <c r="B88" s="41"/>
      <c r="C88" s="26"/>
      <c r="D88" s="26"/>
      <c r="E88" s="26"/>
      <c r="F88" s="26"/>
      <c r="G88" s="26"/>
      <c r="H88" s="26"/>
      <c r="I88" s="26"/>
      <c r="J88" s="26"/>
      <c r="K88" s="26"/>
      <c r="L88" s="26"/>
    </row>
    <row r="89" spans="1:12" x14ac:dyDescent="0.25">
      <c r="A89" s="26"/>
      <c r="B89" s="41"/>
      <c r="C89" s="26"/>
      <c r="D89" s="26"/>
      <c r="E89" s="26"/>
      <c r="F89" s="26"/>
      <c r="G89" s="26"/>
      <c r="H89" s="26"/>
      <c r="I89" s="26"/>
      <c r="J89" s="26"/>
      <c r="K89" s="26"/>
      <c r="L89" s="26"/>
    </row>
    <row r="90" spans="1:12" x14ac:dyDescent="0.25">
      <c r="A90" s="26"/>
      <c r="B90" s="41"/>
      <c r="C90" s="26"/>
      <c r="D90" s="26"/>
      <c r="E90" s="26"/>
      <c r="F90" s="26"/>
      <c r="G90" s="26"/>
      <c r="H90" s="26"/>
      <c r="I90" s="26"/>
      <c r="J90" s="26"/>
      <c r="K90" s="26"/>
      <c r="L90" s="26"/>
    </row>
    <row r="91" spans="1:12" x14ac:dyDescent="0.25">
      <c r="A91" s="26"/>
      <c r="B91" s="41"/>
      <c r="C91" s="26"/>
      <c r="D91" s="26"/>
      <c r="E91" s="26"/>
      <c r="F91" s="26"/>
      <c r="G91" s="26"/>
      <c r="H91" s="26"/>
      <c r="I91" s="26"/>
      <c r="J91" s="26"/>
      <c r="K91" s="26"/>
      <c r="L91" s="26"/>
    </row>
    <row r="92" spans="1:12" x14ac:dyDescent="0.25">
      <c r="A92" s="26"/>
      <c r="B92" s="41"/>
      <c r="C92" s="26"/>
      <c r="D92" s="26"/>
      <c r="E92" s="26"/>
      <c r="F92" s="26"/>
      <c r="G92" s="26"/>
      <c r="H92" s="26"/>
      <c r="I92" s="26"/>
      <c r="J92" s="26"/>
      <c r="K92" s="26"/>
      <c r="L92" s="26"/>
    </row>
    <row r="93" spans="1:12" x14ac:dyDescent="0.25">
      <c r="A93" s="26"/>
      <c r="B93" s="41"/>
      <c r="C93" s="26"/>
      <c r="D93" s="26"/>
      <c r="E93" s="26"/>
      <c r="F93" s="26"/>
      <c r="G93" s="26"/>
      <c r="H93" s="26"/>
      <c r="I93" s="26"/>
      <c r="J93" s="26"/>
      <c r="K93" s="26"/>
      <c r="L93" s="26"/>
    </row>
    <row r="94" spans="1:12" x14ac:dyDescent="0.25">
      <c r="A94" s="26"/>
      <c r="B94" s="41"/>
      <c r="C94" s="26"/>
      <c r="D94" s="26"/>
      <c r="E94" s="26"/>
      <c r="F94" s="26"/>
      <c r="G94" s="26"/>
      <c r="H94" s="26"/>
      <c r="I94" s="26"/>
      <c r="J94" s="26"/>
      <c r="K94" s="26"/>
      <c r="L94" s="26"/>
    </row>
    <row r="95" spans="1:12" x14ac:dyDescent="0.25">
      <c r="A95" s="26"/>
      <c r="B95" s="41"/>
      <c r="C95" s="26"/>
      <c r="D95" s="26"/>
      <c r="E95" s="26"/>
      <c r="F95" s="26"/>
      <c r="G95" s="26"/>
      <c r="H95" s="26"/>
      <c r="I95" s="26"/>
      <c r="J95" s="26"/>
      <c r="K95" s="26"/>
      <c r="L95" s="26"/>
    </row>
    <row r="96" spans="1:12" x14ac:dyDescent="0.25">
      <c r="A96" s="26"/>
      <c r="B96" s="41"/>
      <c r="C96" s="26"/>
      <c r="D96" s="26"/>
      <c r="E96" s="26"/>
      <c r="F96" s="26"/>
      <c r="G96" s="26"/>
      <c r="H96" s="26"/>
      <c r="I96" s="26"/>
      <c r="J96" s="26"/>
      <c r="K96" s="26"/>
      <c r="L96" s="26"/>
    </row>
    <row r="97" spans="1:12" x14ac:dyDescent="0.25">
      <c r="A97" s="26"/>
      <c r="B97" s="41"/>
      <c r="C97" s="26"/>
      <c r="D97" s="26"/>
      <c r="E97" s="26"/>
      <c r="F97" s="26"/>
      <c r="G97" s="26"/>
      <c r="H97" s="26"/>
      <c r="I97" s="26"/>
      <c r="J97" s="26"/>
      <c r="K97" s="26"/>
      <c r="L97" s="26"/>
    </row>
    <row r="98" spans="1:12" x14ac:dyDescent="0.25">
      <c r="A98" s="26"/>
      <c r="B98" s="41"/>
      <c r="C98" s="26"/>
      <c r="D98" s="26"/>
      <c r="E98" s="26"/>
      <c r="F98" s="26"/>
      <c r="G98" s="26"/>
      <c r="H98" s="26"/>
      <c r="I98" s="26"/>
      <c r="J98" s="26"/>
      <c r="K98" s="26"/>
      <c r="L98" s="26"/>
    </row>
    <row r="99" spans="1:12" x14ac:dyDescent="0.25">
      <c r="A99" s="26"/>
      <c r="B99" s="41"/>
      <c r="C99" s="26"/>
      <c r="D99" s="26"/>
      <c r="E99" s="26"/>
      <c r="F99" s="26"/>
      <c r="G99" s="26"/>
      <c r="H99" s="26"/>
      <c r="I99" s="26"/>
      <c r="J99" s="26"/>
      <c r="K99" s="26"/>
      <c r="L99" s="26"/>
    </row>
    <row r="100" spans="1:12" x14ac:dyDescent="0.25">
      <c r="A100" s="26"/>
      <c r="B100" s="41"/>
      <c r="C100" s="26"/>
      <c r="D100" s="26"/>
      <c r="E100" s="26"/>
      <c r="F100" s="26"/>
      <c r="G100" s="26"/>
      <c r="H100" s="26"/>
      <c r="I100" s="26"/>
      <c r="J100" s="26"/>
      <c r="K100" s="26"/>
      <c r="L100" s="26"/>
    </row>
    <row r="101" spans="1:12" x14ac:dyDescent="0.25">
      <c r="A101" s="26"/>
      <c r="B101" s="41"/>
      <c r="C101" s="26"/>
      <c r="D101" s="26"/>
      <c r="E101" s="26"/>
      <c r="F101" s="26"/>
      <c r="G101" s="26"/>
      <c r="H101" s="26"/>
      <c r="I101" s="26"/>
      <c r="J101" s="26"/>
      <c r="K101" s="26"/>
      <c r="L101" s="26"/>
    </row>
    <row r="102" spans="1:12" x14ac:dyDescent="0.25">
      <c r="A102" s="26"/>
      <c r="B102" s="26"/>
      <c r="C102" s="26"/>
      <c r="D102" s="26"/>
      <c r="E102" s="26"/>
      <c r="F102" s="26"/>
      <c r="G102" s="26"/>
      <c r="H102" s="26"/>
      <c r="I102" s="26"/>
      <c r="J102" s="26"/>
      <c r="K102" s="26"/>
      <c r="L102" s="26"/>
    </row>
    <row r="103" spans="1:12" x14ac:dyDescent="0.25">
      <c r="A103" s="26"/>
      <c r="B103" s="26"/>
      <c r="C103" s="26"/>
      <c r="D103" s="26"/>
      <c r="E103" s="26"/>
      <c r="F103" s="26"/>
      <c r="G103" s="26"/>
      <c r="H103" s="26"/>
      <c r="I103" s="26"/>
      <c r="J103" s="26"/>
      <c r="K103" s="26"/>
      <c r="L103" s="26"/>
    </row>
  </sheetData>
  <mergeCells count="3">
    <mergeCell ref="C37:F37"/>
    <mergeCell ref="G18:M18"/>
    <mergeCell ref="G19:M21"/>
  </mergeCells>
  <hyperlinks>
    <hyperlink ref="L4" r:id="rId1" location=".YSyiRo5KhPY" xr:uid="{FB5E972D-F60C-4BB4-9BBF-56D5AAE047E9}"/>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1"/>
  </sheetPr>
  <dimension ref="A1:AH215"/>
  <sheetViews>
    <sheetView topLeftCell="G1" zoomScale="70" zoomScaleNormal="70" workbookViewId="0">
      <selection activeCell="L3" sqref="L3:R6"/>
    </sheetView>
  </sheetViews>
  <sheetFormatPr defaultRowHeight="15" x14ac:dyDescent="0.25"/>
  <cols>
    <col min="2" max="2" width="32.42578125" customWidth="1"/>
    <col min="3" max="3" width="12.140625" customWidth="1"/>
    <col min="4" max="4" width="10.85546875" customWidth="1"/>
    <col min="5" max="5" width="14.5703125" customWidth="1"/>
    <col min="6" max="6" width="16.85546875" customWidth="1"/>
    <col min="7" max="7" width="27.5703125" customWidth="1"/>
    <col min="8" max="8" width="17.5703125" customWidth="1"/>
    <col min="9" max="9" width="15.42578125" customWidth="1"/>
    <col min="10" max="10" width="25.42578125" customWidth="1"/>
    <col min="11" max="11" width="26.85546875" customWidth="1"/>
    <col min="12" max="12" width="27.42578125" customWidth="1"/>
    <col min="13" max="13" width="13.42578125" customWidth="1"/>
    <col min="14" max="14" width="16.140625" customWidth="1"/>
    <col min="15" max="15" width="21.85546875" customWidth="1"/>
    <col min="16" max="16" width="13.5703125" customWidth="1"/>
    <col min="17" max="17" width="16" customWidth="1"/>
    <col min="18" max="19" width="13" customWidth="1"/>
    <col min="21" max="21" width="12.5703125" customWidth="1"/>
  </cols>
  <sheetData>
    <row r="1" spans="1:34" x14ac:dyDescent="0.2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row>
    <row r="2" spans="1:34" x14ac:dyDescent="0.25">
      <c r="A2" s="26"/>
      <c r="B2" s="149"/>
      <c r="C2" s="149"/>
      <c r="D2" s="149"/>
      <c r="E2" s="149"/>
      <c r="F2" s="149"/>
      <c r="G2" s="149"/>
      <c r="H2" s="149"/>
      <c r="I2" s="149"/>
      <c r="J2" s="149"/>
      <c r="K2" s="149"/>
      <c r="L2" s="149"/>
      <c r="M2" s="149"/>
      <c r="N2" s="149"/>
      <c r="O2" s="149"/>
      <c r="P2" s="26"/>
      <c r="Q2" s="26"/>
      <c r="R2" s="26"/>
      <c r="S2" s="26"/>
      <c r="T2" s="26"/>
      <c r="U2" s="26"/>
      <c r="V2" s="26"/>
      <c r="W2" s="26"/>
      <c r="X2" s="26"/>
      <c r="Y2" s="26"/>
      <c r="Z2" s="26"/>
      <c r="AA2" s="26"/>
      <c r="AB2" s="26"/>
      <c r="AC2" s="26"/>
      <c r="AD2" s="26"/>
      <c r="AE2" s="26"/>
      <c r="AF2" s="26"/>
      <c r="AG2" s="26"/>
      <c r="AH2" s="26"/>
    </row>
    <row r="3" spans="1:34" x14ac:dyDescent="0.25">
      <c r="A3" s="26"/>
      <c r="B3" s="82"/>
      <c r="C3" s="609" t="s">
        <v>307</v>
      </c>
      <c r="D3" s="610"/>
      <c r="E3" s="610"/>
      <c r="F3" s="610"/>
      <c r="G3" s="610"/>
      <c r="H3" s="610"/>
      <c r="I3" s="611"/>
      <c r="J3" s="82"/>
      <c r="K3" s="82"/>
      <c r="L3" s="433" t="s">
        <v>566</v>
      </c>
      <c r="M3" s="434"/>
      <c r="N3" s="434"/>
      <c r="O3" s="434"/>
      <c r="P3" s="434"/>
      <c r="Q3" s="434"/>
      <c r="R3" s="435"/>
      <c r="S3" s="26"/>
      <c r="T3" s="26"/>
      <c r="U3" s="26"/>
      <c r="V3" s="26"/>
      <c r="W3" s="26"/>
      <c r="X3" s="26"/>
      <c r="Y3" s="26"/>
      <c r="Z3" s="26"/>
      <c r="AA3" s="26"/>
      <c r="AB3" s="26"/>
      <c r="AC3" s="26"/>
      <c r="AD3" s="26"/>
      <c r="AE3" s="26"/>
      <c r="AF3" s="26"/>
      <c r="AG3" s="26"/>
      <c r="AH3" s="26"/>
    </row>
    <row r="4" spans="1:34" ht="38.25" x14ac:dyDescent="0.25">
      <c r="A4" s="26"/>
      <c r="B4" s="135" t="s">
        <v>175</v>
      </c>
      <c r="C4" s="89" t="s">
        <v>195</v>
      </c>
      <c r="D4" s="89" t="s">
        <v>196</v>
      </c>
      <c r="E4" s="89" t="s">
        <v>197</v>
      </c>
      <c r="F4" s="89" t="s">
        <v>198</v>
      </c>
      <c r="G4" s="89" t="s">
        <v>199</v>
      </c>
      <c r="H4" s="89" t="s">
        <v>200</v>
      </c>
      <c r="I4" s="88" t="s">
        <v>201</v>
      </c>
      <c r="J4" s="177" t="s">
        <v>586</v>
      </c>
      <c r="L4" s="594" t="s">
        <v>562</v>
      </c>
      <c r="M4" s="595"/>
      <c r="N4" s="595"/>
      <c r="O4" s="595"/>
      <c r="P4" s="595"/>
      <c r="Q4" s="595"/>
      <c r="R4" s="596"/>
      <c r="S4" s="26"/>
      <c r="T4" s="26"/>
      <c r="U4" s="26"/>
      <c r="V4" s="26"/>
      <c r="W4" s="26"/>
      <c r="X4" s="26"/>
      <c r="Y4" s="26"/>
      <c r="Z4" s="26"/>
      <c r="AA4" s="26"/>
      <c r="AB4" s="26"/>
      <c r="AC4" s="26"/>
      <c r="AD4" s="26"/>
      <c r="AE4" s="26"/>
      <c r="AF4" s="26"/>
      <c r="AG4" s="26"/>
      <c r="AH4" s="26"/>
    </row>
    <row r="5" spans="1:34" x14ac:dyDescent="0.25">
      <c r="A5" s="26"/>
      <c r="B5" s="45" t="s">
        <v>104</v>
      </c>
      <c r="C5" s="63">
        <v>8.5244611111111122E-3</v>
      </c>
      <c r="D5" s="147">
        <v>2.2905422222222225E-2</v>
      </c>
      <c r="E5" s="63">
        <v>1.54294</v>
      </c>
      <c r="F5" s="63">
        <v>1.54294</v>
      </c>
      <c r="G5" s="63">
        <v>8.5244611111111122E-3</v>
      </c>
      <c r="H5" s="147">
        <v>8.2459520000000008E-2</v>
      </c>
      <c r="I5" s="64">
        <f t="shared" ref="I5:I32" si="0">E5</f>
        <v>1.54294</v>
      </c>
      <c r="L5" s="643"/>
      <c r="M5" s="644"/>
      <c r="N5" s="644"/>
      <c r="O5" s="644"/>
      <c r="P5" s="644"/>
      <c r="Q5" s="644"/>
      <c r="R5" s="645"/>
      <c r="S5" s="26"/>
      <c r="T5" s="26"/>
      <c r="U5" s="26"/>
      <c r="V5" s="26"/>
      <c r="W5" s="26"/>
      <c r="X5" s="26"/>
      <c r="Y5" s="26"/>
      <c r="Z5" s="26"/>
      <c r="AA5" s="26"/>
      <c r="AB5" s="26"/>
      <c r="AC5" s="26"/>
      <c r="AD5" s="26"/>
      <c r="AE5" s="26"/>
      <c r="AF5" s="26"/>
      <c r="AG5" s="26"/>
      <c r="AH5" s="26"/>
    </row>
    <row r="6" spans="1:34" x14ac:dyDescent="0.25">
      <c r="A6" s="26"/>
      <c r="B6" s="45" t="s">
        <v>105</v>
      </c>
      <c r="C6" s="63">
        <v>7.0603361111111103E-3</v>
      </c>
      <c r="D6" s="147">
        <v>2.4499691666666667E-2</v>
      </c>
      <c r="E6" s="63">
        <v>1.6376999999999999</v>
      </c>
      <c r="F6" s="63">
        <v>1.6376999999999999</v>
      </c>
      <c r="G6" s="63">
        <v>7.0603361111111103E-3</v>
      </c>
      <c r="H6" s="147">
        <v>8.8198890000000002E-2</v>
      </c>
      <c r="I6" s="64">
        <f t="shared" si="0"/>
        <v>1.6376999999999999</v>
      </c>
      <c r="L6" s="655"/>
      <c r="M6" s="656"/>
      <c r="N6" s="656"/>
      <c r="O6" s="656"/>
      <c r="P6" s="656"/>
      <c r="Q6" s="656"/>
      <c r="R6" s="657"/>
      <c r="S6" s="26"/>
      <c r="T6" s="26"/>
      <c r="U6" s="26"/>
      <c r="V6" s="26"/>
      <c r="W6" s="26"/>
      <c r="X6" s="26"/>
      <c r="Y6" s="26"/>
      <c r="Z6" s="26"/>
      <c r="AA6" s="26"/>
      <c r="AB6" s="26"/>
      <c r="AC6" s="26"/>
      <c r="AD6" s="26"/>
      <c r="AE6" s="26"/>
      <c r="AF6" s="26"/>
      <c r="AG6" s="26"/>
      <c r="AH6" s="26"/>
    </row>
    <row r="7" spans="1:34" x14ac:dyDescent="0.25">
      <c r="A7" s="26"/>
      <c r="B7" s="45" t="s">
        <v>106</v>
      </c>
      <c r="C7" s="63">
        <v>8.003883333333333E-3</v>
      </c>
      <c r="D7" s="147">
        <v>2.602888888888889E-2</v>
      </c>
      <c r="E7" s="63">
        <v>1.4893799999999999</v>
      </c>
      <c r="F7" s="63">
        <v>1.4893799999999999</v>
      </c>
      <c r="G7" s="63">
        <v>8.003883333333333E-3</v>
      </c>
      <c r="H7" s="147">
        <v>9.370400000000001E-2</v>
      </c>
      <c r="I7" s="64">
        <f t="shared" si="0"/>
        <v>1.4893799999999999</v>
      </c>
      <c r="P7" s="26"/>
      <c r="Q7" s="26"/>
      <c r="R7" s="26"/>
      <c r="S7" s="26"/>
      <c r="T7" s="26"/>
      <c r="U7" s="26"/>
      <c r="V7" s="26"/>
      <c r="W7" s="26"/>
      <c r="X7" s="26"/>
      <c r="Y7" s="26"/>
      <c r="Z7" s="26"/>
      <c r="AA7" s="26"/>
      <c r="AB7" s="26"/>
      <c r="AC7" s="26"/>
      <c r="AD7" s="26"/>
      <c r="AE7" s="26"/>
      <c r="AF7" s="26"/>
      <c r="AG7" s="26"/>
      <c r="AH7" s="26"/>
    </row>
    <row r="8" spans="1:34" x14ac:dyDescent="0.25">
      <c r="A8" s="26"/>
      <c r="B8" s="45" t="s">
        <v>107</v>
      </c>
      <c r="C8" s="63">
        <v>8.1665638888888878E-3</v>
      </c>
      <c r="D8" s="147">
        <v>2.7590622222222222E-2</v>
      </c>
      <c r="E8" s="63">
        <v>1.5079199999999999</v>
      </c>
      <c r="F8" s="63">
        <v>1.5079199999999999</v>
      </c>
      <c r="G8" s="63">
        <v>8.1665638888888878E-3</v>
      </c>
      <c r="H8" s="147">
        <v>9.9326239999999996E-2</v>
      </c>
      <c r="I8" s="64">
        <f t="shared" si="0"/>
        <v>1.5079199999999999</v>
      </c>
      <c r="P8" s="26"/>
      <c r="Q8" s="26"/>
      <c r="R8" s="26"/>
      <c r="S8" s="26"/>
      <c r="T8" s="26"/>
      <c r="U8" s="26"/>
      <c r="V8" s="26"/>
      <c r="W8" s="26"/>
      <c r="X8" s="26"/>
      <c r="Y8" s="26"/>
      <c r="Z8" s="26"/>
      <c r="AA8" s="26"/>
      <c r="AB8" s="26"/>
      <c r="AC8" s="26"/>
      <c r="AD8" s="26"/>
      <c r="AE8" s="26"/>
      <c r="AF8" s="26"/>
      <c r="AG8" s="26"/>
      <c r="AH8" s="26"/>
    </row>
    <row r="9" spans="1:34" x14ac:dyDescent="0.25">
      <c r="A9" s="26"/>
      <c r="B9" s="45" t="s">
        <v>108</v>
      </c>
      <c r="C9" s="63">
        <v>7.9062749999999991E-3</v>
      </c>
      <c r="D9" s="147">
        <v>4.0377313888888891E-2</v>
      </c>
      <c r="E9" s="63">
        <v>1.5202800000000003</v>
      </c>
      <c r="F9" s="63">
        <v>1.5202800000000003</v>
      </c>
      <c r="G9" s="63">
        <v>7.9062749999999991E-3</v>
      </c>
      <c r="H9" s="147">
        <v>0.14535833000000001</v>
      </c>
      <c r="I9" s="64">
        <f t="shared" si="0"/>
        <v>1.5202800000000003</v>
      </c>
      <c r="P9" s="26"/>
      <c r="Q9" s="26"/>
      <c r="R9" s="26"/>
      <c r="S9" s="26"/>
      <c r="T9" s="26"/>
      <c r="U9" s="26"/>
      <c r="V9" s="26"/>
      <c r="W9" s="26"/>
      <c r="X9" s="26"/>
      <c r="Y9" s="26"/>
      <c r="Z9" s="26"/>
      <c r="AA9" s="26"/>
      <c r="AB9" s="26"/>
      <c r="AC9" s="26"/>
      <c r="AD9" s="26"/>
      <c r="AE9" s="26"/>
      <c r="AF9" s="26"/>
      <c r="AG9" s="26"/>
      <c r="AH9" s="26"/>
    </row>
    <row r="10" spans="1:34" x14ac:dyDescent="0.25">
      <c r="A10" s="26"/>
      <c r="B10" s="45" t="s">
        <v>109</v>
      </c>
      <c r="C10" s="63">
        <v>7.3531611111111103E-3</v>
      </c>
      <c r="D10" s="147">
        <v>2.3491072222222222E-2</v>
      </c>
      <c r="E10" s="63">
        <v>1.5903200000000002</v>
      </c>
      <c r="F10" s="63">
        <v>1.5903200000000002</v>
      </c>
      <c r="G10" s="63">
        <v>7.3531611111111103E-3</v>
      </c>
      <c r="H10" s="147">
        <v>8.4567859999999995E-2</v>
      </c>
      <c r="I10" s="64">
        <f t="shared" si="0"/>
        <v>1.5903200000000002</v>
      </c>
      <c r="P10" s="26"/>
      <c r="Q10" s="26"/>
      <c r="R10" s="26"/>
      <c r="S10" s="26"/>
      <c r="T10" s="26"/>
      <c r="U10" s="26"/>
      <c r="V10" s="26"/>
      <c r="W10" s="26"/>
      <c r="X10" s="26"/>
      <c r="Y10" s="26"/>
      <c r="Z10" s="26"/>
      <c r="AA10" s="26"/>
      <c r="AB10" s="26"/>
      <c r="AC10" s="26"/>
      <c r="AD10" s="26"/>
      <c r="AE10" s="26"/>
      <c r="AF10" s="26"/>
      <c r="AG10" s="26"/>
      <c r="AH10" s="26"/>
    </row>
    <row r="11" spans="1:34" x14ac:dyDescent="0.25">
      <c r="A11" s="26"/>
      <c r="B11" s="45" t="s">
        <v>110</v>
      </c>
      <c r="C11" s="63">
        <v>8.9148944444444444E-3</v>
      </c>
      <c r="D11" s="147">
        <v>1.9293913888888889E-2</v>
      </c>
      <c r="E11" s="63">
        <v>1.7242200000000001</v>
      </c>
      <c r="F11" s="63">
        <v>1.7242200000000001</v>
      </c>
      <c r="G11" s="63">
        <v>8.9148944444444444E-3</v>
      </c>
      <c r="H11" s="147">
        <v>6.945809E-2</v>
      </c>
      <c r="I11" s="64">
        <f t="shared" si="0"/>
        <v>1.7242200000000001</v>
      </c>
      <c r="P11" s="26"/>
      <c r="Q11" s="26"/>
      <c r="R11" s="26"/>
      <c r="S11" s="26"/>
      <c r="T11" s="26"/>
      <c r="U11" s="26"/>
      <c r="V11" s="26"/>
      <c r="W11" s="26"/>
      <c r="X11" s="26"/>
      <c r="Y11" s="26"/>
      <c r="Z11" s="26"/>
      <c r="AA11" s="26"/>
      <c r="AB11" s="26"/>
      <c r="AC11" s="26"/>
      <c r="AD11" s="26"/>
      <c r="AE11" s="26"/>
      <c r="AF11" s="26"/>
      <c r="AG11" s="26"/>
      <c r="AH11" s="26"/>
    </row>
    <row r="12" spans="1:34" x14ac:dyDescent="0.25">
      <c r="A12" s="26"/>
      <c r="B12" s="45" t="s">
        <v>111</v>
      </c>
      <c r="C12" s="63">
        <v>8.3943166666666669E-3</v>
      </c>
      <c r="D12" s="147">
        <v>2.3783897222222222E-2</v>
      </c>
      <c r="E12" s="63">
        <v>1.4996799999999999</v>
      </c>
      <c r="F12" s="63">
        <v>1.4996799999999999</v>
      </c>
      <c r="G12" s="63">
        <v>8.3943166666666669E-3</v>
      </c>
      <c r="H12" s="147">
        <v>8.5622030000000002E-2</v>
      </c>
      <c r="I12" s="64">
        <f t="shared" si="0"/>
        <v>1.4996799999999999</v>
      </c>
      <c r="P12" s="26"/>
      <c r="Q12" s="26"/>
      <c r="R12" s="26"/>
      <c r="S12" s="26"/>
      <c r="T12" s="26"/>
      <c r="U12" s="26"/>
      <c r="V12" s="26"/>
      <c r="W12" s="26"/>
      <c r="X12" s="26"/>
      <c r="Y12" s="26"/>
      <c r="Z12" s="26"/>
      <c r="AA12" s="26"/>
      <c r="AB12" s="26"/>
      <c r="AC12" s="26"/>
      <c r="AD12" s="26"/>
      <c r="AE12" s="26"/>
      <c r="AF12" s="26"/>
      <c r="AG12" s="26"/>
      <c r="AH12" s="26"/>
    </row>
    <row r="13" spans="1:34" x14ac:dyDescent="0.25">
      <c r="A13" s="26"/>
      <c r="B13" s="45" t="s">
        <v>112</v>
      </c>
      <c r="C13" s="63">
        <v>1.3600094444444443E-2</v>
      </c>
      <c r="D13" s="147">
        <v>1.9879563888888889E-2</v>
      </c>
      <c r="E13" s="63">
        <v>1.6603600000000001</v>
      </c>
      <c r="F13" s="63">
        <v>1.6603600000000001</v>
      </c>
      <c r="G13" s="63">
        <v>1.3600094444444443E-2</v>
      </c>
      <c r="H13" s="147">
        <v>7.156643E-2</v>
      </c>
      <c r="I13" s="64">
        <f t="shared" si="0"/>
        <v>1.6603600000000001</v>
      </c>
      <c r="P13" s="26"/>
      <c r="Q13" s="26"/>
      <c r="R13" s="26"/>
      <c r="S13" s="26"/>
      <c r="T13" s="26"/>
      <c r="U13" s="26"/>
      <c r="V13" s="26"/>
      <c r="W13" s="26"/>
      <c r="X13" s="26"/>
      <c r="Y13" s="26"/>
      <c r="Z13" s="26"/>
      <c r="AA13" s="26"/>
      <c r="AB13" s="26"/>
      <c r="AC13" s="26"/>
      <c r="AD13" s="26"/>
      <c r="AE13" s="26"/>
      <c r="AF13" s="26"/>
      <c r="AG13" s="26"/>
      <c r="AH13" s="26"/>
    </row>
    <row r="14" spans="1:34" x14ac:dyDescent="0.25">
      <c r="A14" s="26"/>
      <c r="B14" s="45" t="s">
        <v>113</v>
      </c>
      <c r="C14" s="63">
        <v>9.1101111111111122E-3</v>
      </c>
      <c r="D14" s="147">
        <v>2.3979113888888889E-2</v>
      </c>
      <c r="E14" s="63">
        <v>1.6026800000000001</v>
      </c>
      <c r="F14" s="63">
        <v>1.6026800000000001</v>
      </c>
      <c r="G14" s="63">
        <v>9.1101111111111122E-3</v>
      </c>
      <c r="H14" s="147">
        <v>8.6324810000000002E-2</v>
      </c>
      <c r="I14" s="64">
        <f t="shared" si="0"/>
        <v>1.6026800000000001</v>
      </c>
      <c r="P14" s="26"/>
      <c r="Q14" s="26"/>
      <c r="R14" s="26"/>
      <c r="S14" s="26"/>
      <c r="T14" s="26"/>
      <c r="U14" s="26"/>
      <c r="V14" s="26"/>
      <c r="W14" s="26"/>
      <c r="X14" s="26"/>
      <c r="Y14" s="26"/>
      <c r="Z14" s="26"/>
      <c r="AA14" s="26"/>
      <c r="AB14" s="26"/>
      <c r="AC14" s="26"/>
      <c r="AD14" s="26"/>
      <c r="AE14" s="26"/>
      <c r="AF14" s="26"/>
      <c r="AG14" s="26"/>
      <c r="AH14" s="26"/>
    </row>
    <row r="15" spans="1:34" x14ac:dyDescent="0.25">
      <c r="A15" s="26"/>
      <c r="B15" s="45" t="s">
        <v>114</v>
      </c>
      <c r="C15" s="63">
        <v>9.0125027777777766E-3</v>
      </c>
      <c r="D15" s="147">
        <v>2.5085341666666667E-2</v>
      </c>
      <c r="E15" s="63">
        <v>1.6274000000000002</v>
      </c>
      <c r="F15" s="63">
        <v>1.6274000000000002</v>
      </c>
      <c r="G15" s="63">
        <v>9.0125027777777766E-3</v>
      </c>
      <c r="H15" s="147">
        <v>9.0307230000000002E-2</v>
      </c>
      <c r="I15" s="64">
        <f t="shared" si="0"/>
        <v>1.6274000000000002</v>
      </c>
      <c r="P15" s="26"/>
      <c r="Q15" s="26"/>
      <c r="R15" s="26"/>
      <c r="S15" s="26"/>
      <c r="T15" s="26"/>
      <c r="U15" s="26"/>
      <c r="V15" s="26"/>
      <c r="W15" s="26"/>
      <c r="X15" s="26"/>
      <c r="Y15" s="26"/>
      <c r="Z15" s="26"/>
      <c r="AA15" s="26"/>
      <c r="AB15" s="26"/>
      <c r="AC15" s="26"/>
      <c r="AD15" s="26"/>
      <c r="AE15" s="26"/>
      <c r="AF15" s="26"/>
      <c r="AG15" s="26"/>
      <c r="AH15" s="26"/>
    </row>
    <row r="16" spans="1:34" x14ac:dyDescent="0.25">
      <c r="A16" s="26"/>
      <c r="B16" s="45" t="s">
        <v>115</v>
      </c>
      <c r="C16" s="63">
        <v>7.9062749999999991E-3</v>
      </c>
      <c r="D16" s="147">
        <v>2.573606388888889E-2</v>
      </c>
      <c r="E16" s="63">
        <v>1.67272</v>
      </c>
      <c r="F16" s="63">
        <v>1.67272</v>
      </c>
      <c r="G16" s="63">
        <v>7.9062749999999991E-3</v>
      </c>
      <c r="H16" s="147">
        <v>9.2649830000000002E-2</v>
      </c>
      <c r="I16" s="64">
        <f t="shared" si="0"/>
        <v>1.67272</v>
      </c>
      <c r="P16" s="26"/>
      <c r="Q16" s="26"/>
      <c r="R16" s="26"/>
      <c r="S16" s="26"/>
      <c r="T16" s="26"/>
      <c r="U16" s="26"/>
      <c r="V16" s="26"/>
      <c r="W16" s="26"/>
      <c r="X16" s="26"/>
      <c r="Y16" s="26"/>
      <c r="Z16" s="26"/>
      <c r="AA16" s="26"/>
      <c r="AB16" s="26"/>
      <c r="AC16" s="26"/>
      <c r="AD16" s="26"/>
      <c r="AE16" s="26"/>
      <c r="AF16" s="26"/>
      <c r="AG16" s="26"/>
      <c r="AH16" s="26"/>
    </row>
    <row r="17" spans="1:34" x14ac:dyDescent="0.25">
      <c r="A17" s="26"/>
      <c r="B17" s="45" t="s">
        <v>116</v>
      </c>
      <c r="C17" s="63">
        <v>7.3531611111111103E-3</v>
      </c>
      <c r="D17" s="147">
        <v>2.4011650000000002E-2</v>
      </c>
      <c r="E17" s="63">
        <v>1.5965000000000003</v>
      </c>
      <c r="F17" s="63">
        <v>1.5965000000000003</v>
      </c>
      <c r="G17" s="63">
        <v>7.3531611111111103E-3</v>
      </c>
      <c r="H17" s="147">
        <v>8.6441940000000009E-2</v>
      </c>
      <c r="I17" s="64">
        <f t="shared" si="0"/>
        <v>1.5965000000000003</v>
      </c>
      <c r="P17" s="26"/>
      <c r="Q17" s="26"/>
      <c r="R17" s="26"/>
      <c r="S17" s="26"/>
      <c r="T17" s="26"/>
      <c r="U17" s="26"/>
      <c r="V17" s="26"/>
      <c r="W17" s="26"/>
      <c r="X17" s="26"/>
      <c r="Y17" s="26"/>
      <c r="Z17" s="26"/>
      <c r="AA17" s="26"/>
      <c r="AB17" s="26"/>
      <c r="AC17" s="26"/>
      <c r="AD17" s="26"/>
      <c r="AE17" s="26"/>
      <c r="AF17" s="26"/>
      <c r="AG17" s="26"/>
      <c r="AH17" s="26"/>
    </row>
    <row r="18" spans="1:34" x14ac:dyDescent="0.25">
      <c r="A18" s="26"/>
      <c r="B18" s="45" t="s">
        <v>117</v>
      </c>
      <c r="C18" s="63">
        <v>9.9560499999999993E-3</v>
      </c>
      <c r="D18" s="147">
        <v>3.809978611111111E-2</v>
      </c>
      <c r="E18" s="63">
        <v>1.7386400000000002</v>
      </c>
      <c r="F18" s="63">
        <v>1.7386400000000002</v>
      </c>
      <c r="G18" s="63">
        <v>9.9560499999999993E-3</v>
      </c>
      <c r="H18" s="147">
        <v>0.13715922999999999</v>
      </c>
      <c r="I18" s="64">
        <f t="shared" si="0"/>
        <v>1.7386400000000002</v>
      </c>
      <c r="P18" s="26"/>
      <c r="Q18" s="26"/>
      <c r="R18" s="26"/>
      <c r="S18" s="26"/>
      <c r="T18" s="26"/>
      <c r="U18" s="26"/>
      <c r="V18" s="26"/>
      <c r="W18" s="26"/>
      <c r="X18" s="26"/>
      <c r="Y18" s="26"/>
      <c r="Z18" s="26"/>
      <c r="AA18" s="26"/>
      <c r="AB18" s="26"/>
      <c r="AC18" s="26"/>
      <c r="AD18" s="26"/>
      <c r="AE18" s="26"/>
      <c r="AF18" s="26"/>
      <c r="AG18" s="26"/>
      <c r="AH18" s="26"/>
    </row>
    <row r="19" spans="1:34" x14ac:dyDescent="0.25">
      <c r="A19" s="26"/>
      <c r="B19" s="45" t="s">
        <v>118</v>
      </c>
      <c r="C19" s="63">
        <v>8.5569972222222217E-3</v>
      </c>
      <c r="D19" s="147">
        <v>2.9022211111111109E-2</v>
      </c>
      <c r="E19" s="63">
        <v>1.8436999999999999</v>
      </c>
      <c r="F19" s="63">
        <v>1.8436999999999999</v>
      </c>
      <c r="G19" s="63">
        <v>8.5569972222222217E-3</v>
      </c>
      <c r="H19" s="147">
        <v>0.10447996</v>
      </c>
      <c r="I19" s="64">
        <f t="shared" si="0"/>
        <v>1.8436999999999999</v>
      </c>
      <c r="P19" s="26"/>
      <c r="Q19" s="26"/>
      <c r="R19" s="26"/>
      <c r="S19" s="26"/>
      <c r="T19" s="26"/>
      <c r="U19" s="26"/>
      <c r="V19" s="26"/>
      <c r="W19" s="26"/>
      <c r="X19" s="26"/>
      <c r="Y19" s="26"/>
      <c r="Z19" s="26"/>
      <c r="AA19" s="26"/>
      <c r="AB19" s="26"/>
      <c r="AC19" s="26"/>
      <c r="AD19" s="26"/>
      <c r="AE19" s="26"/>
      <c r="AF19" s="26"/>
      <c r="AG19" s="26"/>
      <c r="AH19" s="26"/>
    </row>
    <row r="20" spans="1:34" x14ac:dyDescent="0.25">
      <c r="A20" s="26"/>
      <c r="B20" s="45" t="s">
        <v>119</v>
      </c>
      <c r="C20" s="63">
        <v>9.3053277777777783E-3</v>
      </c>
      <c r="D20" s="147">
        <v>2.6386786111111112E-2</v>
      </c>
      <c r="E20" s="63">
        <v>1.4523000000000001</v>
      </c>
      <c r="F20" s="63">
        <v>1.4523000000000001</v>
      </c>
      <c r="G20" s="63">
        <v>9.3053277777777783E-3</v>
      </c>
      <c r="H20" s="147">
        <v>9.4992430000000003E-2</v>
      </c>
      <c r="I20" s="64">
        <f t="shared" si="0"/>
        <v>1.4523000000000001</v>
      </c>
      <c r="P20" s="26"/>
      <c r="Q20" s="26"/>
      <c r="R20" s="26"/>
      <c r="S20" s="26"/>
      <c r="T20" s="26"/>
      <c r="U20" s="26"/>
      <c r="V20" s="26"/>
      <c r="W20" s="26"/>
      <c r="X20" s="26"/>
      <c r="Y20" s="26"/>
      <c r="Z20" s="26"/>
      <c r="AA20" s="26"/>
      <c r="AB20" s="26"/>
      <c r="AC20" s="26"/>
      <c r="AD20" s="26"/>
      <c r="AE20" s="26"/>
      <c r="AF20" s="26"/>
      <c r="AG20" s="26"/>
      <c r="AH20" s="26"/>
    </row>
    <row r="21" spans="1:34" x14ac:dyDescent="0.25">
      <c r="A21" s="26"/>
      <c r="B21" s="45" t="s">
        <v>120</v>
      </c>
      <c r="C21" s="63">
        <v>9.3378638888888896E-3</v>
      </c>
      <c r="D21" s="147">
        <v>2.2807813888888889E-2</v>
      </c>
      <c r="E21" s="63">
        <v>1.4193399999999998</v>
      </c>
      <c r="F21" s="63">
        <v>1.4193399999999998</v>
      </c>
      <c r="G21" s="63">
        <v>9.3378638888888896E-3</v>
      </c>
      <c r="H21" s="147">
        <v>8.2108130000000001E-2</v>
      </c>
      <c r="I21" s="64">
        <f t="shared" si="0"/>
        <v>1.4193399999999998</v>
      </c>
      <c r="P21" s="26"/>
      <c r="Q21" s="26"/>
      <c r="R21" s="26"/>
      <c r="S21" s="26"/>
      <c r="T21" s="26"/>
      <c r="U21" s="26"/>
      <c r="V21" s="26"/>
      <c r="W21" s="26"/>
      <c r="X21" s="26"/>
      <c r="Y21" s="26"/>
      <c r="Z21" s="26"/>
      <c r="AA21" s="26"/>
      <c r="AB21" s="26"/>
      <c r="AC21" s="26"/>
      <c r="AD21" s="26"/>
      <c r="AE21" s="26"/>
      <c r="AF21" s="26"/>
      <c r="AG21" s="26"/>
      <c r="AH21" s="26"/>
    </row>
    <row r="22" spans="1:34" ht="18" customHeight="1" x14ac:dyDescent="0.25">
      <c r="A22" s="26"/>
      <c r="B22" s="45" t="s">
        <v>121</v>
      </c>
      <c r="C22" s="63">
        <v>1.0248875000000001E-2</v>
      </c>
      <c r="D22" s="147">
        <v>2.4271938888888886E-2</v>
      </c>
      <c r="E22" s="63">
        <v>1.3905000000000001</v>
      </c>
      <c r="F22" s="63">
        <v>1.3905000000000001</v>
      </c>
      <c r="G22" s="63">
        <v>1.0248875000000001E-2</v>
      </c>
      <c r="H22" s="147">
        <v>8.7378979999999995E-2</v>
      </c>
      <c r="I22" s="64">
        <f t="shared" si="0"/>
        <v>1.3905000000000001</v>
      </c>
      <c r="P22" s="26"/>
      <c r="Q22" s="26"/>
      <c r="R22" s="26"/>
      <c r="S22" s="26"/>
      <c r="T22" s="26"/>
      <c r="U22" s="26"/>
      <c r="V22" s="26"/>
      <c r="W22" s="26"/>
      <c r="X22" s="26"/>
      <c r="Y22" s="26"/>
      <c r="Z22" s="26"/>
      <c r="AA22" s="26"/>
      <c r="AB22" s="26"/>
      <c r="AC22" s="26"/>
      <c r="AD22" s="26"/>
      <c r="AE22" s="26"/>
      <c r="AF22" s="26"/>
      <c r="AG22" s="26"/>
      <c r="AH22" s="26"/>
    </row>
    <row r="23" spans="1:34" ht="18" customHeight="1" x14ac:dyDescent="0.25">
      <c r="A23" s="26"/>
      <c r="B23" s="45" t="s">
        <v>122</v>
      </c>
      <c r="C23" s="63">
        <v>7.9062749999999991E-3</v>
      </c>
      <c r="D23" s="147">
        <v>4.3826141666666665E-2</v>
      </c>
      <c r="E23" s="63">
        <v>1.6253399999999998</v>
      </c>
      <c r="F23" s="63">
        <v>1.6253399999999998</v>
      </c>
      <c r="G23" s="63">
        <v>7.9062749999999991E-3</v>
      </c>
      <c r="H23" s="147">
        <v>0.15777411</v>
      </c>
      <c r="I23" s="64">
        <f t="shared" si="0"/>
        <v>1.6253399999999998</v>
      </c>
      <c r="P23" s="26"/>
      <c r="Q23" s="26"/>
      <c r="R23" s="26"/>
      <c r="S23" s="26"/>
      <c r="T23" s="26"/>
      <c r="U23" s="26"/>
      <c r="V23" s="26"/>
      <c r="W23" s="26"/>
      <c r="X23" s="26"/>
      <c r="Y23" s="26"/>
      <c r="Z23" s="26"/>
      <c r="AA23" s="26"/>
      <c r="AB23" s="26"/>
      <c r="AC23" s="26"/>
      <c r="AD23" s="26"/>
      <c r="AE23" s="26"/>
      <c r="AF23" s="26"/>
      <c r="AG23" s="26"/>
      <c r="AH23" s="26"/>
    </row>
    <row r="24" spans="1:34" ht="15" customHeight="1" x14ac:dyDescent="0.25">
      <c r="A24" s="26"/>
      <c r="B24" s="45" t="s">
        <v>123</v>
      </c>
      <c r="C24" s="63">
        <v>7.1254083333333329E-3</v>
      </c>
      <c r="D24" s="147">
        <v>1.9879563888888889E-2</v>
      </c>
      <c r="E24" s="63">
        <v>1.6995</v>
      </c>
      <c r="F24" s="63">
        <v>1.6995</v>
      </c>
      <c r="G24" s="63">
        <v>7.1254083333333329E-3</v>
      </c>
      <c r="H24" s="147">
        <v>7.156643E-2</v>
      </c>
      <c r="I24" s="64">
        <f t="shared" si="0"/>
        <v>1.6995</v>
      </c>
      <c r="P24" s="26"/>
      <c r="Q24" s="26"/>
      <c r="R24" s="26"/>
      <c r="S24" s="26"/>
      <c r="T24" s="26"/>
      <c r="U24" s="26"/>
      <c r="V24" s="26"/>
      <c r="W24" s="26"/>
      <c r="X24" s="26"/>
      <c r="Y24" s="26"/>
      <c r="Z24" s="26"/>
      <c r="AA24" s="26"/>
      <c r="AB24" s="26"/>
      <c r="AC24" s="26"/>
      <c r="AD24" s="26"/>
      <c r="AE24" s="26"/>
      <c r="AF24" s="26"/>
      <c r="AG24" s="26"/>
      <c r="AH24" s="26"/>
    </row>
    <row r="25" spans="1:34" x14ac:dyDescent="0.25">
      <c r="A25" s="26"/>
      <c r="B25" s="45" t="s">
        <v>124</v>
      </c>
      <c r="C25" s="63">
        <v>9.663225000000001E-3</v>
      </c>
      <c r="D25" s="147">
        <v>2.183173055555556E-2</v>
      </c>
      <c r="E25" s="63">
        <v>1.4543599999999999</v>
      </c>
      <c r="F25" s="63">
        <v>1.4543599999999999</v>
      </c>
      <c r="G25" s="63">
        <v>9.663225000000001E-3</v>
      </c>
      <c r="H25" s="147">
        <v>7.8594230000000015E-2</v>
      </c>
      <c r="I25" s="64">
        <f t="shared" si="0"/>
        <v>1.4543599999999999</v>
      </c>
      <c r="P25" s="26"/>
      <c r="Q25" s="26"/>
      <c r="R25" s="26"/>
      <c r="S25" s="26"/>
      <c r="T25" s="26"/>
      <c r="U25" s="26"/>
      <c r="V25" s="26"/>
      <c r="W25" s="26"/>
      <c r="X25" s="26"/>
      <c r="Y25" s="26"/>
      <c r="Z25" s="26"/>
      <c r="AA25" s="26"/>
      <c r="AB25" s="26"/>
      <c r="AC25" s="26"/>
      <c r="AD25" s="26"/>
      <c r="AE25" s="26"/>
      <c r="AF25" s="26"/>
      <c r="AG25" s="26"/>
      <c r="AH25" s="26"/>
    </row>
    <row r="26" spans="1:34" x14ac:dyDescent="0.25">
      <c r="A26" s="26"/>
      <c r="B26" s="45" t="s">
        <v>125</v>
      </c>
      <c r="C26" s="63">
        <v>8.6546055555555557E-3</v>
      </c>
      <c r="D26" s="147">
        <v>2.5410702777777777E-2</v>
      </c>
      <c r="E26" s="63">
        <v>1.6232799999999998</v>
      </c>
      <c r="F26" s="63">
        <v>1.6232799999999998</v>
      </c>
      <c r="G26" s="63">
        <v>8.6546055555555557E-3</v>
      </c>
      <c r="H26" s="147">
        <v>9.1478530000000002E-2</v>
      </c>
      <c r="I26" s="64">
        <f t="shared" si="0"/>
        <v>1.6232799999999998</v>
      </c>
      <c r="P26" s="26"/>
      <c r="Q26" s="26"/>
      <c r="R26" s="26"/>
      <c r="S26" s="26"/>
      <c r="T26" s="26"/>
      <c r="U26" s="26"/>
      <c r="V26" s="26"/>
      <c r="W26" s="26"/>
      <c r="X26" s="26"/>
      <c r="Y26" s="26"/>
      <c r="Z26" s="26"/>
      <c r="AA26" s="26"/>
      <c r="AB26" s="26"/>
      <c r="AC26" s="26"/>
      <c r="AD26" s="26"/>
      <c r="AE26" s="26"/>
      <c r="AF26" s="26"/>
      <c r="AG26" s="26"/>
      <c r="AH26" s="26"/>
    </row>
    <row r="27" spans="1:34" x14ac:dyDescent="0.25">
      <c r="A27" s="26"/>
      <c r="B27" s="45" t="s">
        <v>126</v>
      </c>
      <c r="C27" s="63">
        <v>5.9215722222222223E-3</v>
      </c>
      <c r="D27" s="147">
        <v>2.3100638888888886E-2</v>
      </c>
      <c r="E27" s="63">
        <v>1.49556</v>
      </c>
      <c r="F27" s="63">
        <v>1.49556</v>
      </c>
      <c r="G27" s="63">
        <v>5.9215722222222223E-3</v>
      </c>
      <c r="H27" s="147">
        <v>8.3162299999999995E-2</v>
      </c>
      <c r="I27" s="64">
        <f t="shared" si="0"/>
        <v>1.49556</v>
      </c>
      <c r="P27" s="26"/>
      <c r="Q27" s="26"/>
      <c r="R27" s="26"/>
      <c r="S27" s="26"/>
      <c r="T27" s="26"/>
      <c r="U27" s="26"/>
      <c r="V27" s="26"/>
      <c r="W27" s="26"/>
      <c r="X27" s="26"/>
      <c r="Y27" s="26"/>
      <c r="Z27" s="26"/>
      <c r="AA27" s="26"/>
      <c r="AB27" s="26"/>
      <c r="AC27" s="26"/>
      <c r="AD27" s="26"/>
      <c r="AE27" s="26"/>
      <c r="AF27" s="26"/>
      <c r="AG27" s="26"/>
      <c r="AH27" s="26"/>
    </row>
    <row r="28" spans="1:34" x14ac:dyDescent="0.25">
      <c r="A28" s="26"/>
      <c r="B28" s="45" t="s">
        <v>127</v>
      </c>
      <c r="C28" s="63">
        <v>8.9799666666666653E-3</v>
      </c>
      <c r="D28" s="147">
        <v>2.5703527777777777E-2</v>
      </c>
      <c r="E28" s="63">
        <v>1.6129800000000003</v>
      </c>
      <c r="F28" s="63">
        <v>1.6129800000000003</v>
      </c>
      <c r="G28" s="63">
        <v>8.9799666666666653E-3</v>
      </c>
      <c r="H28" s="147">
        <v>9.2532699999999996E-2</v>
      </c>
      <c r="I28" s="64">
        <f t="shared" si="0"/>
        <v>1.6129800000000003</v>
      </c>
      <c r="P28" s="26"/>
      <c r="Q28" s="26"/>
      <c r="R28" s="26"/>
      <c r="S28" s="26"/>
      <c r="T28" s="26"/>
      <c r="U28" s="26"/>
      <c r="V28" s="26"/>
      <c r="W28" s="26"/>
      <c r="X28" s="26"/>
      <c r="Y28" s="26"/>
      <c r="Z28" s="26"/>
      <c r="AA28" s="26"/>
      <c r="AB28" s="26"/>
      <c r="AC28" s="26"/>
      <c r="AD28" s="26"/>
      <c r="AE28" s="26"/>
      <c r="AF28" s="26"/>
      <c r="AG28" s="26"/>
      <c r="AH28" s="26"/>
    </row>
    <row r="29" spans="1:34" x14ac:dyDescent="0.25">
      <c r="A29" s="26"/>
      <c r="B29" s="45" t="s">
        <v>128</v>
      </c>
      <c r="C29" s="63">
        <v>8.9148944444444444E-3</v>
      </c>
      <c r="D29" s="147">
        <v>2.2417380555555557E-2</v>
      </c>
      <c r="E29" s="63">
        <v>1.55324</v>
      </c>
      <c r="F29" s="63">
        <v>1.55324</v>
      </c>
      <c r="G29" s="63">
        <v>8.9148944444444444E-3</v>
      </c>
      <c r="H29" s="147">
        <v>8.0702570000000001E-2</v>
      </c>
      <c r="I29" s="64">
        <f t="shared" si="0"/>
        <v>1.55324</v>
      </c>
      <c r="P29" s="26"/>
      <c r="Q29" s="26"/>
      <c r="R29" s="26"/>
      <c r="S29" s="26"/>
      <c r="T29" s="26"/>
      <c r="U29" s="26"/>
      <c r="V29" s="26"/>
      <c r="W29" s="26"/>
      <c r="X29" s="26"/>
      <c r="Y29" s="26"/>
      <c r="Z29" s="26"/>
      <c r="AA29" s="26"/>
      <c r="AB29" s="26"/>
      <c r="AC29" s="26"/>
      <c r="AD29" s="26"/>
      <c r="AE29" s="26"/>
      <c r="AF29" s="26"/>
      <c r="AG29" s="26"/>
      <c r="AH29" s="26"/>
    </row>
    <row r="30" spans="1:34" x14ac:dyDescent="0.25">
      <c r="A30" s="26"/>
      <c r="B30" s="45" t="s">
        <v>129</v>
      </c>
      <c r="C30" s="63">
        <v>9.272791666666667E-3</v>
      </c>
      <c r="D30" s="147">
        <v>3.2796399999999996E-2</v>
      </c>
      <c r="E30" s="63">
        <v>1.47908</v>
      </c>
      <c r="F30" s="63">
        <v>1.47908</v>
      </c>
      <c r="G30" s="63">
        <v>9.272791666666667E-3</v>
      </c>
      <c r="H30" s="147">
        <v>0.11806703999999998</v>
      </c>
      <c r="I30" s="64">
        <f t="shared" si="0"/>
        <v>1.47908</v>
      </c>
      <c r="P30" s="26"/>
      <c r="Q30" s="26"/>
      <c r="R30" s="26"/>
      <c r="S30" s="26"/>
      <c r="T30" s="26"/>
      <c r="U30" s="26"/>
      <c r="V30" s="26"/>
      <c r="W30" s="26"/>
      <c r="X30" s="26"/>
      <c r="Y30" s="26"/>
      <c r="Z30" s="26"/>
      <c r="AA30" s="26"/>
      <c r="AB30" s="26"/>
      <c r="AC30" s="26"/>
      <c r="AD30" s="26"/>
      <c r="AE30" s="26"/>
      <c r="AF30" s="26"/>
      <c r="AG30" s="26"/>
      <c r="AH30" s="26"/>
    </row>
    <row r="31" spans="1:34" x14ac:dyDescent="0.25">
      <c r="A31" s="26"/>
      <c r="B31" s="45" t="s">
        <v>130</v>
      </c>
      <c r="C31" s="63">
        <v>1.2949372222222224E-2</v>
      </c>
      <c r="D31" s="147">
        <v>2.2092019444444444E-2</v>
      </c>
      <c r="E31" s="63">
        <v>1.80044</v>
      </c>
      <c r="F31" s="63">
        <v>1.80044</v>
      </c>
      <c r="G31" s="63">
        <v>1.2949372222222224E-2</v>
      </c>
      <c r="H31" s="147">
        <v>7.9531270000000001E-2</v>
      </c>
      <c r="I31" s="64">
        <f t="shared" si="0"/>
        <v>1.80044</v>
      </c>
      <c r="P31" s="26"/>
      <c r="Q31" s="26"/>
      <c r="R31" s="26"/>
      <c r="S31" s="26"/>
      <c r="T31" s="26"/>
      <c r="U31" s="26"/>
      <c r="V31" s="26"/>
      <c r="W31" s="26"/>
      <c r="X31" s="26"/>
      <c r="Y31" s="26"/>
      <c r="Z31" s="26"/>
      <c r="AA31" s="26"/>
      <c r="AB31" s="26"/>
      <c r="AC31" s="26"/>
      <c r="AD31" s="26"/>
      <c r="AE31" s="26"/>
      <c r="AF31" s="26"/>
      <c r="AG31" s="26"/>
      <c r="AH31" s="26"/>
    </row>
    <row r="32" spans="1:34" x14ac:dyDescent="0.25">
      <c r="A32" s="26"/>
      <c r="B32" s="45" t="s">
        <v>131</v>
      </c>
      <c r="C32" s="63">
        <v>8.0689555555555556E-3</v>
      </c>
      <c r="D32" s="147">
        <v>3.1560027777777777E-2</v>
      </c>
      <c r="E32" s="63">
        <v>1.9322800000000002</v>
      </c>
      <c r="F32" s="63">
        <v>1.9322800000000002</v>
      </c>
      <c r="G32" s="63">
        <v>8.0689555555555556E-3</v>
      </c>
      <c r="H32" s="147">
        <v>0.1136161</v>
      </c>
      <c r="I32" s="64">
        <f t="shared" si="0"/>
        <v>1.9322800000000002</v>
      </c>
      <c r="P32" s="26"/>
      <c r="Q32" s="26"/>
      <c r="R32" s="26"/>
      <c r="S32" s="26"/>
      <c r="T32" s="26"/>
      <c r="U32" s="26"/>
      <c r="V32" s="26"/>
      <c r="W32" s="26"/>
      <c r="X32" s="26"/>
      <c r="Y32" s="26"/>
      <c r="Z32" s="26"/>
      <c r="AA32" s="26"/>
      <c r="AB32" s="26"/>
      <c r="AC32" s="26"/>
      <c r="AD32" s="26"/>
      <c r="AE32" s="26"/>
      <c r="AF32" s="26"/>
      <c r="AG32" s="26"/>
      <c r="AH32" s="26"/>
    </row>
    <row r="33" spans="1:34" ht="51.75" x14ac:dyDescent="0.25">
      <c r="A33" s="26"/>
      <c r="B33" s="46" t="s">
        <v>305</v>
      </c>
      <c r="C33" s="65">
        <v>6.6090277777777796E-3</v>
      </c>
      <c r="D33" s="148">
        <v>1.9879563888888889E-2</v>
      </c>
      <c r="E33" s="65"/>
      <c r="F33" s="65"/>
      <c r="G33" s="65">
        <v>6.0432098765432103E-3</v>
      </c>
      <c r="H33" s="148"/>
      <c r="I33" s="66"/>
      <c r="J33" s="179" t="s">
        <v>306</v>
      </c>
      <c r="K33" s="26"/>
      <c r="L33" s="26"/>
      <c r="M33" s="26"/>
      <c r="N33" s="26"/>
      <c r="O33" s="26"/>
      <c r="P33" s="26"/>
      <c r="Q33" s="26"/>
      <c r="R33" s="26"/>
      <c r="S33" s="26"/>
      <c r="T33" s="26"/>
      <c r="U33" s="26"/>
      <c r="V33" s="26"/>
      <c r="W33" s="26"/>
      <c r="X33" s="26"/>
      <c r="Y33" s="26"/>
      <c r="Z33" s="26"/>
      <c r="AA33" s="26"/>
      <c r="AB33" s="26"/>
      <c r="AC33" s="26"/>
      <c r="AD33" s="26"/>
      <c r="AE33" s="26"/>
      <c r="AF33" s="26"/>
      <c r="AG33" s="26"/>
      <c r="AH33" s="26"/>
    </row>
    <row r="34" spans="1:34" x14ac:dyDescent="0.25">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row>
    <row r="35" spans="1:34" x14ac:dyDescent="0.25">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row>
    <row r="36" spans="1:34" x14ac:dyDescent="0.25">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row>
    <row r="37" spans="1:34" x14ac:dyDescent="0.25">
      <c r="A37" s="26"/>
      <c r="B37" s="149"/>
      <c r="C37" s="149"/>
      <c r="D37" s="149"/>
      <c r="E37" s="149"/>
      <c r="F37" s="149"/>
      <c r="G37" s="149"/>
      <c r="H37" s="149"/>
      <c r="I37" s="149"/>
      <c r="J37" s="149"/>
      <c r="K37" s="26"/>
      <c r="L37" s="640"/>
      <c r="M37" s="640"/>
      <c r="N37" s="145"/>
      <c r="O37" s="640"/>
      <c r="P37" s="640"/>
      <c r="Q37" s="26"/>
      <c r="R37" s="26"/>
      <c r="S37" s="26"/>
      <c r="T37" s="26"/>
      <c r="U37" s="26"/>
      <c r="V37" s="26"/>
      <c r="W37" s="26"/>
      <c r="X37" s="26"/>
      <c r="Y37" s="26"/>
      <c r="Z37" s="26"/>
      <c r="AA37" s="26"/>
      <c r="AB37" s="26"/>
      <c r="AC37" s="26"/>
      <c r="AD37" s="26"/>
      <c r="AE37" s="26"/>
      <c r="AF37" s="26"/>
      <c r="AG37" s="26"/>
      <c r="AH37" s="26"/>
    </row>
    <row r="38" spans="1:34" x14ac:dyDescent="0.25">
      <c r="A38" s="26"/>
      <c r="G38" s="26"/>
      <c r="H38" s="26"/>
      <c r="I38" s="26"/>
      <c r="J38" s="26"/>
      <c r="K38" s="26"/>
      <c r="L38" s="662"/>
      <c r="M38" s="662"/>
      <c r="N38" s="85"/>
      <c r="O38" s="662"/>
      <c r="P38" s="662"/>
      <c r="Q38" s="26"/>
      <c r="R38" s="26"/>
      <c r="S38" s="26"/>
      <c r="T38" s="26"/>
      <c r="U38" s="26"/>
      <c r="V38" s="26"/>
      <c r="W38" s="26"/>
      <c r="X38" s="26"/>
      <c r="Y38" s="26"/>
      <c r="Z38" s="26"/>
      <c r="AA38" s="26"/>
      <c r="AB38" s="26"/>
      <c r="AC38" s="26"/>
      <c r="AD38" s="26"/>
      <c r="AE38" s="26"/>
      <c r="AF38" s="26"/>
      <c r="AG38" s="26"/>
      <c r="AH38" s="26"/>
    </row>
    <row r="39" spans="1:34" ht="127.5" x14ac:dyDescent="0.25">
      <c r="A39" s="26"/>
      <c r="B39" s="658" t="s">
        <v>316</v>
      </c>
      <c r="C39" s="659"/>
      <c r="D39" s="659"/>
      <c r="E39" s="659"/>
      <c r="F39" s="660"/>
      <c r="G39" s="177" t="s">
        <v>414</v>
      </c>
      <c r="H39" s="229"/>
      <c r="I39" s="229"/>
      <c r="J39" s="229"/>
      <c r="L39" s="135" t="s">
        <v>175</v>
      </c>
      <c r="M39" s="89" t="s">
        <v>416</v>
      </c>
      <c r="N39" s="88" t="s">
        <v>415</v>
      </c>
      <c r="O39" s="177" t="s">
        <v>558</v>
      </c>
      <c r="Q39" s="26"/>
      <c r="R39" s="26"/>
      <c r="S39" s="26"/>
      <c r="T39" s="26"/>
      <c r="U39" s="26"/>
      <c r="V39" s="26"/>
      <c r="W39" s="26"/>
      <c r="X39" s="26"/>
      <c r="Y39" s="26"/>
      <c r="Z39" s="26"/>
      <c r="AA39" s="26"/>
      <c r="AB39" s="26"/>
      <c r="AC39" s="26"/>
      <c r="AD39" s="26"/>
      <c r="AE39" s="26"/>
      <c r="AF39" s="26"/>
      <c r="AG39" s="26"/>
      <c r="AH39" s="26"/>
    </row>
    <row r="40" spans="1:34" x14ac:dyDescent="0.25">
      <c r="A40" s="26"/>
      <c r="B40" s="52"/>
      <c r="C40" s="164">
        <v>2020</v>
      </c>
      <c r="D40" s="164">
        <v>2030</v>
      </c>
      <c r="E40" s="164">
        <v>2040</v>
      </c>
      <c r="F40" s="356">
        <v>2050</v>
      </c>
      <c r="G40" s="355"/>
      <c r="H40" s="230"/>
      <c r="I40" s="230"/>
      <c r="J40" s="230"/>
      <c r="L40" s="45" t="s">
        <v>104</v>
      </c>
      <c r="M40" s="55">
        <v>81.5</v>
      </c>
      <c r="N40" s="98">
        <v>18.746340114256416</v>
      </c>
      <c r="O40" s="41"/>
      <c r="Q40" s="26"/>
      <c r="R40" s="26"/>
      <c r="S40" s="26"/>
      <c r="T40" s="26"/>
      <c r="U40" s="26"/>
      <c r="V40" s="26"/>
      <c r="W40" s="26"/>
      <c r="X40" s="26"/>
      <c r="Y40" s="26"/>
      <c r="Z40" s="26"/>
      <c r="AA40" s="26"/>
      <c r="AB40" s="26"/>
      <c r="AC40" s="26"/>
      <c r="AD40" s="26"/>
      <c r="AE40" s="26"/>
      <c r="AF40" s="26"/>
      <c r="AG40" s="26"/>
      <c r="AH40" s="26"/>
    </row>
    <row r="41" spans="1:34" x14ac:dyDescent="0.25">
      <c r="A41" s="26"/>
      <c r="B41" s="46" t="s">
        <v>317</v>
      </c>
      <c r="C41" s="231">
        <v>4050</v>
      </c>
      <c r="D41" s="231">
        <v>3675</v>
      </c>
      <c r="E41" s="231">
        <v>3305</v>
      </c>
      <c r="F41" s="232">
        <v>3205</v>
      </c>
      <c r="G41" s="225"/>
      <c r="H41" s="225"/>
      <c r="I41" s="225"/>
      <c r="J41" s="225"/>
      <c r="K41" s="26"/>
      <c r="L41" s="45" t="s">
        <v>105</v>
      </c>
      <c r="M41" s="55">
        <v>81.5</v>
      </c>
      <c r="N41" s="98">
        <v>20.689097465851248</v>
      </c>
      <c r="O41" s="41"/>
      <c r="Q41" s="26"/>
      <c r="R41" s="26"/>
      <c r="S41" s="26"/>
      <c r="T41" s="26"/>
      <c r="U41" s="26"/>
      <c r="V41" s="26"/>
      <c r="W41" s="26"/>
      <c r="X41" s="26"/>
      <c r="Y41" s="26"/>
      <c r="Z41" s="26"/>
      <c r="AA41" s="26"/>
      <c r="AB41" s="26"/>
      <c r="AC41" s="26"/>
      <c r="AD41" s="26"/>
      <c r="AE41" s="26"/>
      <c r="AF41" s="26"/>
      <c r="AG41" s="26"/>
      <c r="AH41" s="26"/>
    </row>
    <row r="42" spans="1:34" x14ac:dyDescent="0.25">
      <c r="A42" s="26"/>
      <c r="B42" s="225"/>
      <c r="C42" s="150"/>
      <c r="D42" s="150"/>
      <c r="E42" s="150"/>
      <c r="F42" s="150"/>
      <c r="G42" s="150"/>
      <c r="H42" s="150"/>
      <c r="I42" s="150"/>
      <c r="J42" s="150"/>
      <c r="K42" s="26"/>
      <c r="L42" s="45" t="s">
        <v>106</v>
      </c>
      <c r="M42" s="55">
        <v>81.5</v>
      </c>
      <c r="N42" s="98">
        <v>9.8353248526018966</v>
      </c>
      <c r="O42" s="41"/>
      <c r="Q42" s="26"/>
      <c r="R42" s="26"/>
      <c r="S42" s="26"/>
      <c r="T42" s="26"/>
      <c r="U42" s="26"/>
      <c r="V42" s="26"/>
      <c r="W42" s="26"/>
      <c r="X42" s="26"/>
      <c r="Y42" s="26"/>
      <c r="Z42" s="26"/>
      <c r="AA42" s="26"/>
      <c r="AB42" s="26"/>
      <c r="AC42" s="26"/>
      <c r="AD42" s="26"/>
      <c r="AE42" s="26"/>
      <c r="AF42" s="26"/>
      <c r="AG42" s="26"/>
      <c r="AH42" s="26"/>
    </row>
    <row r="43" spans="1:34" ht="38.25" x14ac:dyDescent="0.25">
      <c r="A43" s="26"/>
      <c r="B43" s="225"/>
      <c r="C43" s="227" t="s">
        <v>308</v>
      </c>
      <c r="D43" s="227" t="s">
        <v>309</v>
      </c>
      <c r="E43" s="228" t="s">
        <v>313</v>
      </c>
      <c r="F43" s="150"/>
      <c r="G43" s="150"/>
      <c r="H43" s="150"/>
      <c r="I43" s="150"/>
      <c r="J43" s="150"/>
      <c r="K43" s="26"/>
      <c r="L43" s="45" t="s">
        <v>107</v>
      </c>
      <c r="M43" s="55">
        <v>81.5</v>
      </c>
      <c r="N43" s="98">
        <v>11.224446689493536</v>
      </c>
      <c r="O43" s="41"/>
      <c r="Q43" s="26"/>
      <c r="R43" s="26"/>
      <c r="S43" s="26"/>
      <c r="T43" s="26"/>
      <c r="U43" s="26"/>
      <c r="V43" s="26"/>
      <c r="W43" s="26"/>
      <c r="X43" s="26"/>
      <c r="Y43" s="26"/>
      <c r="Z43" s="26"/>
      <c r="AA43" s="26"/>
      <c r="AB43" s="26"/>
      <c r="AC43" s="26"/>
      <c r="AD43" s="26"/>
      <c r="AE43" s="26"/>
      <c r="AF43" s="26"/>
      <c r="AG43" s="26"/>
      <c r="AH43" s="26"/>
    </row>
    <row r="44" spans="1:34" ht="195" x14ac:dyDescent="0.25">
      <c r="A44" s="26"/>
      <c r="B44" s="178" t="s">
        <v>315</v>
      </c>
      <c r="C44" s="226" t="s">
        <v>310</v>
      </c>
      <c r="D44" s="226" t="s">
        <v>311</v>
      </c>
      <c r="E44" s="226" t="s">
        <v>314</v>
      </c>
      <c r="F44" s="150"/>
      <c r="G44" s="150"/>
      <c r="H44" s="150"/>
      <c r="I44" s="150"/>
      <c r="J44" s="150"/>
      <c r="K44" s="26"/>
      <c r="L44" s="45" t="s">
        <v>108</v>
      </c>
      <c r="M44" s="55">
        <v>81.5</v>
      </c>
      <c r="N44" s="98">
        <v>13.286705246258599</v>
      </c>
      <c r="O44" s="41"/>
      <c r="Q44" s="26"/>
      <c r="R44" s="26"/>
      <c r="S44" s="26"/>
      <c r="T44" s="26"/>
      <c r="U44" s="26"/>
      <c r="V44" s="26"/>
      <c r="W44" s="26"/>
      <c r="X44" s="26"/>
      <c r="Y44" s="26"/>
      <c r="Z44" s="26"/>
      <c r="AA44" s="26"/>
      <c r="AB44" s="26"/>
      <c r="AC44" s="26"/>
      <c r="AD44" s="26"/>
      <c r="AE44" s="26"/>
      <c r="AF44" s="26"/>
      <c r="AG44" s="26"/>
      <c r="AH44" s="26"/>
    </row>
    <row r="45" spans="1:34" ht="123" customHeight="1" x14ac:dyDescent="0.25">
      <c r="A45" s="26"/>
      <c r="B45" s="225"/>
      <c r="C45" s="150"/>
      <c r="D45" s="226" t="s">
        <v>312</v>
      </c>
      <c r="E45" s="150"/>
      <c r="F45" s="150"/>
      <c r="G45" s="150"/>
      <c r="H45" s="150"/>
      <c r="I45" s="150"/>
      <c r="J45" s="150"/>
      <c r="K45" s="26"/>
      <c r="L45" s="45" t="s">
        <v>109</v>
      </c>
      <c r="M45" s="55">
        <v>81.5</v>
      </c>
      <c r="N45" s="98">
        <v>11.4911983465778</v>
      </c>
      <c r="O45" s="41"/>
      <c r="Q45" s="26"/>
      <c r="R45" s="26"/>
      <c r="S45" s="26"/>
      <c r="T45" s="26"/>
      <c r="U45" s="26"/>
      <c r="V45" s="26"/>
      <c r="W45" s="26"/>
      <c r="X45" s="26"/>
      <c r="Y45" s="26"/>
      <c r="Z45" s="26"/>
      <c r="AA45" s="26"/>
      <c r="AB45" s="26"/>
      <c r="AC45" s="26"/>
      <c r="AD45" s="26"/>
      <c r="AE45" s="26"/>
      <c r="AF45" s="26"/>
      <c r="AG45" s="26"/>
      <c r="AH45" s="26"/>
    </row>
    <row r="46" spans="1:34" ht="33.75" customHeight="1" x14ac:dyDescent="0.25">
      <c r="A46" s="26"/>
      <c r="B46" s="225"/>
      <c r="C46" s="150"/>
      <c r="D46" s="150"/>
      <c r="E46" s="150"/>
      <c r="F46" s="150"/>
      <c r="G46" s="150"/>
      <c r="H46" s="150"/>
      <c r="I46" s="150"/>
      <c r="J46" s="150"/>
      <c r="K46" s="26"/>
      <c r="L46" s="45" t="s">
        <v>110</v>
      </c>
      <c r="M46" s="55">
        <v>81.5</v>
      </c>
      <c r="N46" s="98">
        <v>20.200891602885704</v>
      </c>
      <c r="O46" s="41"/>
      <c r="Q46" s="26"/>
      <c r="R46" s="26"/>
      <c r="S46" s="26"/>
      <c r="T46" s="26"/>
      <c r="U46" s="26"/>
      <c r="V46" s="26"/>
      <c r="W46" s="26"/>
      <c r="X46" s="26"/>
      <c r="Y46" s="26"/>
      <c r="Z46" s="26"/>
      <c r="AA46" s="26"/>
      <c r="AB46" s="26"/>
      <c r="AC46" s="26"/>
      <c r="AD46" s="26"/>
      <c r="AE46" s="26"/>
      <c r="AF46" s="26"/>
      <c r="AG46" s="26"/>
      <c r="AH46" s="26"/>
    </row>
    <row r="47" spans="1:34" x14ac:dyDescent="0.25">
      <c r="A47" s="26"/>
      <c r="B47" s="225"/>
      <c r="C47" s="150"/>
      <c r="D47" s="150"/>
      <c r="E47" s="150"/>
      <c r="F47" s="150"/>
      <c r="G47" s="150"/>
      <c r="H47" s="150"/>
      <c r="I47" s="150"/>
      <c r="J47" s="150"/>
      <c r="K47" s="26"/>
      <c r="L47" s="45" t="s">
        <v>111</v>
      </c>
      <c r="M47" s="55">
        <v>81.5</v>
      </c>
      <c r="N47" s="98">
        <v>11.715169077525909</v>
      </c>
      <c r="O47" s="41"/>
      <c r="Q47" s="26"/>
      <c r="R47" s="26"/>
      <c r="S47" s="26"/>
      <c r="T47" s="26"/>
      <c r="U47" s="26"/>
      <c r="V47" s="26"/>
      <c r="W47" s="26"/>
      <c r="X47" s="26"/>
      <c r="Y47" s="26"/>
      <c r="Z47" s="26"/>
      <c r="AA47" s="26"/>
      <c r="AB47" s="26"/>
      <c r="AC47" s="26"/>
      <c r="AD47" s="26"/>
      <c r="AE47" s="26"/>
      <c r="AF47" s="26"/>
      <c r="AG47" s="26"/>
      <c r="AH47" s="26"/>
    </row>
    <row r="48" spans="1:34" x14ac:dyDescent="0.25">
      <c r="A48" s="26"/>
      <c r="B48" s="225"/>
      <c r="C48" s="150"/>
      <c r="D48" s="150"/>
      <c r="E48" s="150"/>
      <c r="F48" s="150"/>
      <c r="G48" s="150"/>
      <c r="H48" s="150"/>
      <c r="I48" s="150"/>
      <c r="J48" s="150"/>
      <c r="K48" s="26"/>
      <c r="L48" s="45" t="s">
        <v>112</v>
      </c>
      <c r="M48" s="55">
        <v>81.5</v>
      </c>
      <c r="N48" s="98">
        <v>18.539985058776136</v>
      </c>
      <c r="O48" s="41"/>
      <c r="Q48" s="26"/>
      <c r="R48" s="26"/>
      <c r="S48" s="26"/>
      <c r="T48" s="26"/>
      <c r="U48" s="26"/>
      <c r="V48" s="26"/>
      <c r="W48" s="26"/>
      <c r="X48" s="26"/>
      <c r="Y48" s="26"/>
      <c r="Z48" s="26"/>
      <c r="AA48" s="26"/>
      <c r="AB48" s="26"/>
      <c r="AC48" s="26"/>
      <c r="AD48" s="26"/>
      <c r="AE48" s="26"/>
      <c r="AF48" s="26"/>
      <c r="AG48" s="26"/>
      <c r="AH48" s="26"/>
    </row>
    <row r="49" spans="1:34" x14ac:dyDescent="0.25">
      <c r="A49" s="26"/>
      <c r="B49" s="225"/>
      <c r="C49" s="150"/>
      <c r="D49" s="150"/>
      <c r="E49" s="150"/>
      <c r="F49" s="150"/>
      <c r="G49" s="150"/>
      <c r="H49" s="150"/>
      <c r="I49" s="150"/>
      <c r="J49" s="150"/>
      <c r="K49" s="26"/>
      <c r="L49" s="45" t="s">
        <v>113</v>
      </c>
      <c r="M49" s="55">
        <v>81.5</v>
      </c>
      <c r="N49" s="98">
        <v>18.288332552092868</v>
      </c>
      <c r="O49" s="41"/>
      <c r="Q49" s="26"/>
      <c r="R49" s="26"/>
      <c r="S49" s="26"/>
      <c r="T49" s="26"/>
      <c r="U49" s="26"/>
      <c r="V49" s="26"/>
      <c r="W49" s="26"/>
      <c r="X49" s="26"/>
      <c r="Y49" s="26"/>
      <c r="Z49" s="26"/>
      <c r="AA49" s="26"/>
      <c r="AB49" s="26"/>
      <c r="AC49" s="26"/>
      <c r="AD49" s="26"/>
      <c r="AE49" s="26"/>
      <c r="AF49" s="26"/>
      <c r="AG49" s="26"/>
      <c r="AH49" s="26"/>
    </row>
    <row r="50" spans="1:34" x14ac:dyDescent="0.25">
      <c r="A50" s="26"/>
      <c r="B50" s="225"/>
      <c r="C50" s="150"/>
      <c r="D50" s="150"/>
      <c r="E50" s="150"/>
      <c r="F50" s="150"/>
      <c r="G50" s="150"/>
      <c r="H50" s="150"/>
      <c r="I50" s="150"/>
      <c r="J50" s="150"/>
      <c r="K50" s="26"/>
      <c r="L50" s="45" t="s">
        <v>114</v>
      </c>
      <c r="M50" s="55">
        <v>81.5</v>
      </c>
      <c r="N50" s="98">
        <v>19.662355238583512</v>
      </c>
      <c r="O50" s="41"/>
      <c r="Q50" s="26"/>
      <c r="R50" s="26"/>
      <c r="S50" s="26"/>
      <c r="T50" s="26"/>
      <c r="U50" s="26"/>
      <c r="V50" s="26"/>
      <c r="W50" s="26"/>
      <c r="X50" s="26"/>
      <c r="Y50" s="26"/>
      <c r="Z50" s="26"/>
      <c r="AA50" s="26"/>
      <c r="AB50" s="26"/>
      <c r="AC50" s="26"/>
      <c r="AD50" s="26"/>
      <c r="AE50" s="26"/>
      <c r="AF50" s="26"/>
      <c r="AG50" s="26"/>
      <c r="AH50" s="26"/>
    </row>
    <row r="51" spans="1:34" x14ac:dyDescent="0.25">
      <c r="A51" s="26"/>
      <c r="B51" s="225"/>
      <c r="C51" s="150"/>
      <c r="D51" s="150"/>
      <c r="E51" s="150"/>
      <c r="F51" s="150"/>
      <c r="G51" s="150"/>
      <c r="H51" s="150"/>
      <c r="I51" s="150"/>
      <c r="J51" s="150"/>
      <c r="K51" s="26"/>
      <c r="L51" s="45" t="s">
        <v>115</v>
      </c>
      <c r="M51" s="55">
        <v>81.5</v>
      </c>
      <c r="N51" s="98">
        <v>12.746944354927306</v>
      </c>
      <c r="O51" s="41"/>
      <c r="Q51" s="26"/>
      <c r="R51" s="26"/>
      <c r="S51" s="26"/>
      <c r="T51" s="26"/>
      <c r="U51" s="26"/>
      <c r="V51" s="26"/>
      <c r="W51" s="26"/>
      <c r="X51" s="26"/>
      <c r="Y51" s="26"/>
      <c r="Z51" s="26"/>
      <c r="AA51" s="26"/>
      <c r="AB51" s="26"/>
      <c r="AC51" s="26"/>
      <c r="AD51" s="26"/>
      <c r="AE51" s="26"/>
      <c r="AF51" s="26"/>
      <c r="AG51" s="26"/>
      <c r="AH51" s="26"/>
    </row>
    <row r="52" spans="1:34" x14ac:dyDescent="0.25">
      <c r="A52" s="26"/>
      <c r="B52" s="225"/>
      <c r="C52" s="150"/>
      <c r="D52" s="150"/>
      <c r="E52" s="150"/>
      <c r="F52" s="150"/>
      <c r="G52" s="150"/>
      <c r="H52" s="150"/>
      <c r="I52" s="150"/>
      <c r="J52" s="150"/>
      <c r="K52" s="26"/>
      <c r="L52" s="45" t="s">
        <v>116</v>
      </c>
      <c r="M52" s="55">
        <v>81.5</v>
      </c>
      <c r="N52" s="98">
        <v>10.960211557476104</v>
      </c>
      <c r="O52" s="41"/>
      <c r="Q52" s="26"/>
      <c r="R52" s="26"/>
      <c r="S52" s="26"/>
      <c r="T52" s="26"/>
      <c r="U52" s="26"/>
      <c r="V52" s="26"/>
      <c r="W52" s="26"/>
      <c r="X52" s="26"/>
      <c r="Y52" s="26"/>
      <c r="Z52" s="26"/>
      <c r="AA52" s="26"/>
      <c r="AB52" s="26"/>
      <c r="AC52" s="26"/>
      <c r="AD52" s="26"/>
      <c r="AE52" s="26"/>
      <c r="AF52" s="26"/>
      <c r="AG52" s="26"/>
      <c r="AH52" s="26"/>
    </row>
    <row r="53" spans="1:34" x14ac:dyDescent="0.25">
      <c r="A53" s="26"/>
      <c r="B53" s="225"/>
      <c r="C53" s="150"/>
      <c r="D53" s="150"/>
      <c r="E53" s="150"/>
      <c r="F53" s="150"/>
      <c r="G53" s="150"/>
      <c r="H53" s="150"/>
      <c r="I53" s="150"/>
      <c r="J53" s="150"/>
      <c r="K53" s="26"/>
      <c r="L53" s="45" t="s">
        <v>117</v>
      </c>
      <c r="M53" s="55">
        <v>81.5</v>
      </c>
      <c r="N53" s="98">
        <v>17.913370317134799</v>
      </c>
      <c r="O53" s="41"/>
      <c r="Q53" s="26"/>
      <c r="R53" s="26"/>
      <c r="S53" s="26"/>
      <c r="T53" s="26"/>
      <c r="U53" s="26"/>
      <c r="V53" s="26"/>
      <c r="W53" s="26"/>
      <c r="X53" s="26"/>
      <c r="Y53" s="26"/>
      <c r="Z53" s="26"/>
      <c r="AA53" s="26"/>
      <c r="AB53" s="26"/>
      <c r="AC53" s="26"/>
      <c r="AD53" s="26"/>
      <c r="AE53" s="26"/>
      <c r="AF53" s="26"/>
      <c r="AG53" s="26"/>
      <c r="AH53" s="26"/>
    </row>
    <row r="54" spans="1:34" x14ac:dyDescent="0.25">
      <c r="A54" s="26"/>
      <c r="B54" s="225"/>
      <c r="C54" s="150"/>
      <c r="D54" s="150"/>
      <c r="E54" s="150"/>
      <c r="F54" s="150"/>
      <c r="G54" s="150"/>
      <c r="H54" s="150"/>
      <c r="I54" s="150"/>
      <c r="J54" s="150"/>
      <c r="K54" s="26"/>
      <c r="L54" s="45" t="s">
        <v>118</v>
      </c>
      <c r="M54" s="55">
        <v>81.5</v>
      </c>
      <c r="N54" s="98">
        <v>16.97218994213938</v>
      </c>
      <c r="O54" s="41"/>
      <c r="Q54" s="26"/>
      <c r="R54" s="26"/>
      <c r="S54" s="26"/>
      <c r="T54" s="26"/>
      <c r="U54" s="26"/>
      <c r="V54" s="26"/>
      <c r="W54" s="26"/>
      <c r="X54" s="26"/>
      <c r="Y54" s="26"/>
      <c r="Z54" s="26"/>
      <c r="AA54" s="26"/>
      <c r="AB54" s="26"/>
      <c r="AC54" s="26"/>
      <c r="AD54" s="26"/>
      <c r="AE54" s="26"/>
      <c r="AF54" s="26"/>
      <c r="AG54" s="26"/>
      <c r="AH54" s="26"/>
    </row>
    <row r="55" spans="1:34" x14ac:dyDescent="0.25">
      <c r="A55" s="26"/>
      <c r="B55" s="225"/>
      <c r="C55" s="150"/>
      <c r="D55" s="150"/>
      <c r="E55" s="150"/>
      <c r="F55" s="150"/>
      <c r="G55" s="150"/>
      <c r="H55" s="150"/>
      <c r="I55" s="150"/>
      <c r="J55" s="150"/>
      <c r="K55" s="26"/>
      <c r="L55" s="45" t="s">
        <v>119</v>
      </c>
      <c r="M55" s="55">
        <v>81.5</v>
      </c>
      <c r="N55" s="98">
        <v>10.771472177463654</v>
      </c>
      <c r="O55" s="41"/>
      <c r="Q55" s="26"/>
      <c r="R55" s="26"/>
      <c r="S55" s="26"/>
      <c r="T55" s="26"/>
      <c r="U55" s="26"/>
      <c r="V55" s="26"/>
      <c r="W55" s="26"/>
      <c r="X55" s="26"/>
      <c r="Y55" s="26"/>
      <c r="Z55" s="26"/>
      <c r="AA55" s="26"/>
      <c r="AB55" s="26"/>
      <c r="AC55" s="26"/>
      <c r="AD55" s="26"/>
      <c r="AE55" s="26"/>
      <c r="AF55" s="26"/>
      <c r="AG55" s="26"/>
      <c r="AH55" s="26"/>
    </row>
    <row r="56" spans="1:34" x14ac:dyDescent="0.25">
      <c r="A56" s="26"/>
      <c r="B56" s="225"/>
      <c r="C56" s="150"/>
      <c r="D56" s="150"/>
      <c r="E56" s="150"/>
      <c r="F56" s="150"/>
      <c r="G56" s="150"/>
      <c r="H56" s="150"/>
      <c r="I56" s="150"/>
      <c r="J56" s="150"/>
      <c r="K56" s="26"/>
      <c r="L56" s="45" t="s">
        <v>120</v>
      </c>
      <c r="M56" s="55">
        <v>81.5</v>
      </c>
      <c r="N56" s="98">
        <v>10.771472177463654</v>
      </c>
      <c r="O56" s="41"/>
      <c r="Q56" s="26"/>
      <c r="R56" s="26"/>
      <c r="S56" s="26"/>
      <c r="T56" s="26"/>
      <c r="U56" s="26"/>
      <c r="V56" s="26"/>
      <c r="W56" s="26"/>
      <c r="X56" s="26"/>
      <c r="Y56" s="26"/>
      <c r="Z56" s="26"/>
      <c r="AA56" s="26"/>
      <c r="AB56" s="26"/>
      <c r="AC56" s="26"/>
      <c r="AD56" s="26"/>
      <c r="AE56" s="26"/>
      <c r="AF56" s="26"/>
      <c r="AG56" s="26"/>
      <c r="AH56" s="26"/>
    </row>
    <row r="57" spans="1:34" ht="34.5" customHeight="1" x14ac:dyDescent="0.25">
      <c r="A57" s="26"/>
      <c r="B57" s="225"/>
      <c r="C57" s="150"/>
      <c r="D57" s="150"/>
      <c r="E57" s="150"/>
      <c r="F57" s="150"/>
      <c r="G57" s="150"/>
      <c r="H57" s="150"/>
      <c r="I57" s="150"/>
      <c r="J57" s="150"/>
      <c r="K57" s="26"/>
      <c r="L57" s="45" t="s">
        <v>121</v>
      </c>
      <c r="M57" s="55">
        <v>81.5</v>
      </c>
      <c r="N57" s="98">
        <v>17.452846229904416</v>
      </c>
      <c r="O57" s="41"/>
      <c r="Q57" s="26"/>
      <c r="R57" s="26"/>
      <c r="S57" s="26"/>
      <c r="T57" s="26"/>
      <c r="U57" s="26"/>
      <c r="V57" s="26"/>
      <c r="W57" s="26"/>
      <c r="X57" s="26"/>
      <c r="Y57" s="26"/>
      <c r="Z57" s="26"/>
      <c r="AA57" s="26"/>
      <c r="AB57" s="26"/>
      <c r="AC57" s="26"/>
      <c r="AD57" s="26"/>
      <c r="AE57" s="26"/>
      <c r="AF57" s="26"/>
      <c r="AG57" s="26"/>
      <c r="AH57" s="26"/>
    </row>
    <row r="58" spans="1:34" ht="18.75" customHeight="1" x14ac:dyDescent="0.25">
      <c r="A58" s="26"/>
      <c r="B58" s="225"/>
      <c r="C58" s="150"/>
      <c r="D58" s="150"/>
      <c r="E58" s="150"/>
      <c r="F58" s="150"/>
      <c r="G58" s="150"/>
      <c r="H58" s="150"/>
      <c r="I58" s="150"/>
      <c r="J58" s="150"/>
      <c r="K58" s="26"/>
      <c r="L58" s="45" t="s">
        <v>122</v>
      </c>
      <c r="M58" s="55">
        <v>81.5</v>
      </c>
      <c r="N58" s="98">
        <v>12.276355602982971</v>
      </c>
      <c r="O58" s="41"/>
      <c r="Q58" s="26"/>
      <c r="R58" s="26"/>
      <c r="S58" s="26"/>
      <c r="T58" s="26"/>
      <c r="U58" s="26"/>
      <c r="V58" s="26"/>
      <c r="W58" s="26"/>
      <c r="X58" s="26"/>
      <c r="Y58" s="26"/>
      <c r="Z58" s="26"/>
      <c r="AA58" s="26"/>
      <c r="AB58" s="26"/>
      <c r="AC58" s="26"/>
      <c r="AD58" s="26"/>
      <c r="AE58" s="26"/>
      <c r="AF58" s="26"/>
      <c r="AG58" s="26"/>
      <c r="AH58" s="26"/>
    </row>
    <row r="59" spans="1:34" ht="17.25" customHeight="1" x14ac:dyDescent="0.25">
      <c r="A59" s="26"/>
      <c r="B59" s="225"/>
      <c r="C59" s="150"/>
      <c r="D59" s="150"/>
      <c r="E59" s="150"/>
      <c r="F59" s="150"/>
      <c r="G59" s="150"/>
      <c r="H59" s="150"/>
      <c r="I59" s="150"/>
      <c r="J59" s="150"/>
      <c r="K59" s="26"/>
      <c r="L59" s="45" t="s">
        <v>123</v>
      </c>
      <c r="M59" s="55">
        <v>81.5</v>
      </c>
      <c r="N59" s="98">
        <v>12.276355602982971</v>
      </c>
      <c r="O59" s="41"/>
      <c r="Q59" s="26"/>
      <c r="R59" s="26"/>
      <c r="S59" s="26"/>
      <c r="T59" s="26"/>
      <c r="U59" s="26"/>
      <c r="V59" s="26"/>
      <c r="W59" s="26"/>
      <c r="X59" s="26"/>
      <c r="Y59" s="26"/>
      <c r="Z59" s="26"/>
      <c r="AA59" s="26"/>
      <c r="AB59" s="26"/>
      <c r="AC59" s="26"/>
      <c r="AD59" s="26"/>
      <c r="AE59" s="26"/>
      <c r="AF59" s="26"/>
      <c r="AG59" s="26"/>
      <c r="AH59" s="26"/>
    </row>
    <row r="60" spans="1:34" ht="16.5" customHeight="1" x14ac:dyDescent="0.25">
      <c r="A60" s="26"/>
      <c r="B60" s="225"/>
      <c r="C60" s="150"/>
      <c r="D60" s="150"/>
      <c r="E60" s="150"/>
      <c r="F60" s="150"/>
      <c r="G60" s="150"/>
      <c r="H60" s="150"/>
      <c r="I60" s="150"/>
      <c r="J60" s="150"/>
      <c r="K60" s="26"/>
      <c r="L60" s="45" t="s">
        <v>124</v>
      </c>
      <c r="M60" s="55">
        <v>81.5</v>
      </c>
      <c r="N60" s="98">
        <v>10.942595882008275</v>
      </c>
      <c r="O60" s="41"/>
      <c r="Q60" s="26"/>
      <c r="R60" s="26"/>
      <c r="S60" s="26"/>
      <c r="T60" s="26"/>
      <c r="U60" s="26"/>
      <c r="V60" s="26"/>
      <c r="W60" s="26"/>
      <c r="X60" s="26"/>
      <c r="Y60" s="26"/>
      <c r="Z60" s="26"/>
      <c r="AA60" s="26"/>
      <c r="AB60" s="26"/>
      <c r="AC60" s="26"/>
      <c r="AD60" s="26"/>
      <c r="AE60" s="26"/>
      <c r="AF60" s="26"/>
      <c r="AG60" s="26"/>
      <c r="AH60" s="26"/>
    </row>
    <row r="61" spans="1:34" x14ac:dyDescent="0.25">
      <c r="A61" s="26"/>
      <c r="B61" s="225"/>
      <c r="C61" s="150"/>
      <c r="D61" s="150"/>
      <c r="E61" s="150"/>
      <c r="F61" s="150"/>
      <c r="G61" s="150"/>
      <c r="H61" s="150"/>
      <c r="I61" s="150"/>
      <c r="J61" s="150"/>
      <c r="K61" s="26"/>
      <c r="L61" s="45" t="s">
        <v>125</v>
      </c>
      <c r="M61" s="55">
        <v>81.5</v>
      </c>
      <c r="N61" s="98">
        <v>11.554111473248618</v>
      </c>
      <c r="O61" s="41"/>
      <c r="Q61" s="26"/>
      <c r="R61" s="26"/>
      <c r="S61" s="26"/>
      <c r="T61" s="26"/>
      <c r="U61" s="26"/>
      <c r="V61" s="26"/>
      <c r="W61" s="26"/>
      <c r="X61" s="26"/>
      <c r="Y61" s="26"/>
      <c r="Z61" s="26"/>
      <c r="AA61" s="26"/>
      <c r="AB61" s="26"/>
      <c r="AC61" s="26"/>
      <c r="AD61" s="26"/>
      <c r="AE61" s="26"/>
      <c r="AF61" s="26"/>
      <c r="AG61" s="26"/>
      <c r="AH61" s="26"/>
    </row>
    <row r="62" spans="1:34" x14ac:dyDescent="0.25">
      <c r="A62" s="26"/>
      <c r="B62" s="225"/>
      <c r="C62" s="150"/>
      <c r="D62" s="150"/>
      <c r="E62" s="150"/>
      <c r="F62" s="150"/>
      <c r="G62" s="150"/>
      <c r="H62" s="150"/>
      <c r="I62" s="150"/>
      <c r="J62" s="150"/>
      <c r="K62" s="26"/>
      <c r="L62" s="45" t="s">
        <v>126</v>
      </c>
      <c r="M62" s="55">
        <v>81.5</v>
      </c>
      <c r="N62" s="98">
        <v>10.117175660087156</v>
      </c>
      <c r="O62" s="41"/>
      <c r="Q62" s="26"/>
      <c r="R62" s="26"/>
      <c r="S62" s="26"/>
      <c r="T62" s="26"/>
      <c r="U62" s="26"/>
      <c r="V62" s="26"/>
      <c r="W62" s="26"/>
      <c r="X62" s="26"/>
      <c r="Y62" s="26"/>
      <c r="Z62" s="26"/>
      <c r="AA62" s="26"/>
      <c r="AB62" s="26"/>
      <c r="AC62" s="26"/>
      <c r="AD62" s="26"/>
      <c r="AE62" s="26"/>
      <c r="AF62" s="26"/>
      <c r="AG62" s="26"/>
      <c r="AH62" s="26"/>
    </row>
    <row r="63" spans="1:34" x14ac:dyDescent="0.25">
      <c r="A63" s="26"/>
      <c r="B63" s="225"/>
      <c r="C63" s="150"/>
      <c r="D63" s="150"/>
      <c r="E63" s="150"/>
      <c r="F63" s="150"/>
      <c r="G63" s="150"/>
      <c r="H63" s="150"/>
      <c r="I63" s="150"/>
      <c r="J63" s="150"/>
      <c r="K63" s="26"/>
      <c r="L63" s="45" t="s">
        <v>127</v>
      </c>
      <c r="M63" s="55">
        <v>81.5</v>
      </c>
      <c r="N63" s="98">
        <v>11.707619502325411</v>
      </c>
      <c r="O63" s="41"/>
      <c r="Q63" s="26"/>
      <c r="R63" s="26"/>
      <c r="S63" s="26"/>
      <c r="T63" s="26"/>
      <c r="U63" s="26"/>
      <c r="V63" s="26"/>
      <c r="W63" s="26"/>
      <c r="X63" s="26"/>
      <c r="Y63" s="26"/>
      <c r="Z63" s="26"/>
      <c r="AA63" s="26"/>
      <c r="AB63" s="26"/>
      <c r="AC63" s="26"/>
      <c r="AD63" s="26"/>
      <c r="AE63" s="26"/>
      <c r="AF63" s="26"/>
      <c r="AG63" s="26"/>
      <c r="AH63" s="26"/>
    </row>
    <row r="64" spans="1:34" x14ac:dyDescent="0.25">
      <c r="A64" s="26"/>
      <c r="B64" s="225"/>
      <c r="C64" s="150"/>
      <c r="D64" s="150"/>
      <c r="E64" s="150"/>
      <c r="F64" s="150"/>
      <c r="G64" s="150"/>
      <c r="H64" s="150"/>
      <c r="I64" s="150"/>
      <c r="J64" s="150"/>
      <c r="K64" s="26"/>
      <c r="L64" s="45" t="s">
        <v>128</v>
      </c>
      <c r="M64" s="55">
        <v>81.5</v>
      </c>
      <c r="N64" s="98">
        <v>13.222567592558683</v>
      </c>
      <c r="O64" s="41"/>
      <c r="Q64" s="26"/>
      <c r="R64" s="26"/>
      <c r="S64" s="26"/>
      <c r="T64" s="26"/>
      <c r="U64" s="26"/>
      <c r="V64" s="26"/>
      <c r="W64" s="26"/>
      <c r="X64" s="26"/>
      <c r="Y64" s="26"/>
      <c r="Z64" s="26"/>
      <c r="AA64" s="26"/>
      <c r="AB64" s="26"/>
      <c r="AC64" s="26"/>
      <c r="AD64" s="26"/>
      <c r="AE64" s="26"/>
      <c r="AF64" s="26"/>
      <c r="AG64" s="26"/>
      <c r="AH64" s="26"/>
    </row>
    <row r="65" spans="1:34" x14ac:dyDescent="0.25">
      <c r="A65" s="26"/>
      <c r="B65" s="225"/>
      <c r="C65" s="150"/>
      <c r="D65" s="150"/>
      <c r="E65" s="150"/>
      <c r="F65" s="150"/>
      <c r="G65" s="150"/>
      <c r="H65" s="150"/>
      <c r="I65" s="150"/>
      <c r="J65" s="150"/>
      <c r="K65" s="26"/>
      <c r="L65" s="45" t="s">
        <v>129</v>
      </c>
      <c r="M65" s="55">
        <v>81.5</v>
      </c>
      <c r="N65" s="98">
        <v>14.694734756655802</v>
      </c>
      <c r="O65" s="41"/>
      <c r="Q65" s="26"/>
      <c r="R65" s="26"/>
      <c r="S65" s="26"/>
      <c r="T65" s="26"/>
      <c r="U65" s="26"/>
      <c r="V65" s="26"/>
      <c r="W65" s="26"/>
      <c r="X65" s="26"/>
      <c r="Y65" s="26"/>
      <c r="Z65" s="26"/>
      <c r="AA65" s="26"/>
      <c r="AB65" s="26"/>
      <c r="AC65" s="26"/>
      <c r="AD65" s="26"/>
      <c r="AE65" s="26"/>
      <c r="AF65" s="26"/>
      <c r="AG65" s="26"/>
      <c r="AH65" s="26"/>
    </row>
    <row r="66" spans="1:34" x14ac:dyDescent="0.25">
      <c r="A66" s="26"/>
      <c r="B66" s="225"/>
      <c r="C66" s="150"/>
      <c r="D66" s="150"/>
      <c r="E66" s="150"/>
      <c r="F66" s="150"/>
      <c r="G66" s="150"/>
      <c r="H66" s="150"/>
      <c r="I66" s="150"/>
      <c r="J66" s="150"/>
      <c r="K66" s="26"/>
      <c r="L66" s="45" t="s">
        <v>130</v>
      </c>
      <c r="M66" s="55">
        <v>81.5</v>
      </c>
      <c r="N66" s="98">
        <v>19.284876478558608</v>
      </c>
      <c r="O66" s="41"/>
      <c r="Q66" s="26"/>
      <c r="R66" s="26"/>
      <c r="S66" s="26"/>
      <c r="T66" s="26"/>
      <c r="U66" s="26"/>
      <c r="V66" s="26"/>
      <c r="W66" s="26"/>
      <c r="X66" s="26"/>
      <c r="Y66" s="26"/>
      <c r="Z66" s="26"/>
      <c r="AA66" s="26"/>
      <c r="AB66" s="26"/>
      <c r="AC66" s="26"/>
      <c r="AD66" s="26"/>
      <c r="AE66" s="26"/>
      <c r="AF66" s="26"/>
      <c r="AG66" s="26"/>
      <c r="AH66" s="26"/>
    </row>
    <row r="67" spans="1:34" ht="33.75" customHeight="1" x14ac:dyDescent="0.25">
      <c r="A67" s="26"/>
      <c r="B67" s="225"/>
      <c r="C67" s="150"/>
      <c r="D67" s="150"/>
      <c r="E67" s="150"/>
      <c r="F67" s="150"/>
      <c r="G67" s="150"/>
      <c r="H67" s="150"/>
      <c r="I67" s="150"/>
      <c r="J67" s="150"/>
      <c r="K67" s="26"/>
      <c r="L67" s="46" t="s">
        <v>131</v>
      </c>
      <c r="M67" s="195">
        <v>81.5</v>
      </c>
      <c r="N67" s="99">
        <v>18.617997335847949</v>
      </c>
      <c r="O67" s="41"/>
      <c r="Q67" s="26"/>
      <c r="R67" s="26"/>
      <c r="S67" s="26"/>
      <c r="T67" s="26"/>
      <c r="U67" s="26"/>
      <c r="V67" s="26"/>
      <c r="W67" s="26"/>
      <c r="X67" s="26"/>
      <c r="Y67" s="26"/>
      <c r="Z67" s="26"/>
      <c r="AA67" s="26"/>
      <c r="AB67" s="26"/>
      <c r="AC67" s="26"/>
      <c r="AD67" s="26"/>
      <c r="AE67" s="26"/>
      <c r="AF67" s="26"/>
      <c r="AG67" s="26"/>
      <c r="AH67" s="26"/>
    </row>
    <row r="68" spans="1:34" x14ac:dyDescent="0.25">
      <c r="A68" s="26"/>
      <c r="B68" s="225"/>
      <c r="C68" s="150"/>
      <c r="D68" s="150"/>
      <c r="E68" s="150"/>
      <c r="F68" s="150"/>
      <c r="G68" s="150"/>
      <c r="H68" s="150"/>
      <c r="I68" s="150"/>
      <c r="J68" s="150"/>
      <c r="K68" s="26"/>
      <c r="L68" s="26"/>
      <c r="M68" s="26"/>
      <c r="N68" s="26"/>
      <c r="O68" s="26"/>
      <c r="P68" s="26"/>
      <c r="Q68" s="26"/>
      <c r="R68" s="26"/>
      <c r="S68" s="26"/>
      <c r="T68" s="26"/>
      <c r="U68" s="26"/>
      <c r="V68" s="26"/>
      <c r="W68" s="26"/>
      <c r="X68" s="26"/>
      <c r="Y68" s="26"/>
      <c r="Z68" s="26"/>
      <c r="AA68" s="26"/>
      <c r="AB68" s="26"/>
      <c r="AC68" s="26"/>
      <c r="AD68" s="26"/>
      <c r="AE68" s="26"/>
      <c r="AF68" s="26"/>
      <c r="AG68" s="26"/>
      <c r="AH68" s="26"/>
    </row>
    <row r="69" spans="1:34"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row>
    <row r="70" spans="1:34"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row>
    <row r="71" spans="1:34" x14ac:dyDescent="0.25">
      <c r="A71" s="26"/>
      <c r="B71" s="149"/>
      <c r="C71" s="149"/>
      <c r="D71" s="149"/>
      <c r="E71" s="149"/>
      <c r="F71" s="149"/>
      <c r="G71" s="149"/>
      <c r="H71" s="149"/>
      <c r="I71" s="149"/>
      <c r="J71" s="149"/>
      <c r="K71" s="149"/>
      <c r="L71" s="149"/>
      <c r="M71" s="149"/>
      <c r="N71" s="149"/>
      <c r="O71" s="149"/>
      <c r="P71" s="149"/>
      <c r="Q71" s="77"/>
      <c r="R71" s="77"/>
      <c r="S71" s="77"/>
      <c r="T71" s="77"/>
      <c r="U71" s="26"/>
      <c r="V71" s="26"/>
      <c r="W71" s="26"/>
      <c r="X71" s="26"/>
      <c r="Y71" s="26"/>
      <c r="Z71" s="26"/>
      <c r="AA71" s="26"/>
      <c r="AB71" s="26"/>
      <c r="AC71" s="26"/>
      <c r="AD71" s="26"/>
      <c r="AE71" s="26"/>
      <c r="AF71" s="26"/>
      <c r="AG71" s="26"/>
      <c r="AH71" s="26"/>
    </row>
    <row r="72" spans="1:34" ht="15" customHeight="1" x14ac:dyDescent="0.25">
      <c r="A72" s="26"/>
      <c r="B72" s="82"/>
      <c r="C72" s="82"/>
      <c r="D72" s="82"/>
      <c r="F72" s="82"/>
      <c r="H72" s="82"/>
      <c r="J72" s="82"/>
      <c r="L72" s="82"/>
      <c r="M72" s="82"/>
      <c r="N72" s="82"/>
      <c r="P72" s="82"/>
      <c r="Q72" s="661"/>
      <c r="R72" s="661"/>
      <c r="S72" s="85"/>
      <c r="T72" s="85"/>
      <c r="U72" s="26"/>
      <c r="V72" s="26"/>
      <c r="W72" s="26"/>
      <c r="X72" s="26"/>
      <c r="Y72" s="26"/>
      <c r="Z72" s="26"/>
      <c r="AA72" s="26"/>
      <c r="AB72" s="26"/>
      <c r="AC72" s="26"/>
      <c r="AD72" s="26"/>
      <c r="AE72" s="26"/>
      <c r="AF72" s="26"/>
      <c r="AG72" s="26"/>
      <c r="AH72" s="26"/>
    </row>
    <row r="73" spans="1:34" ht="35.25" customHeight="1" x14ac:dyDescent="0.25">
      <c r="A73" s="26"/>
      <c r="B73" s="52"/>
      <c r="C73" s="610" t="s">
        <v>202</v>
      </c>
      <c r="D73" s="610"/>
      <c r="E73" s="89"/>
      <c r="F73" s="89"/>
      <c r="G73" s="89"/>
      <c r="H73" s="89"/>
      <c r="I73" s="666"/>
      <c r="J73" s="666"/>
      <c r="K73" s="88"/>
      <c r="L73" s="177" t="s">
        <v>264</v>
      </c>
      <c r="M73" s="81"/>
      <c r="N73" s="81"/>
      <c r="O73" s="81"/>
      <c r="P73" s="81"/>
      <c r="Q73" s="665"/>
      <c r="R73" s="665"/>
      <c r="S73" s="665"/>
      <c r="T73" s="665"/>
      <c r="U73" s="26"/>
      <c r="V73" s="26"/>
      <c r="W73" s="26"/>
      <c r="X73" s="26"/>
      <c r="Y73" s="26"/>
      <c r="Z73" s="26"/>
      <c r="AA73" s="26"/>
      <c r="AB73" s="26"/>
      <c r="AC73" s="26"/>
      <c r="AD73" s="26"/>
      <c r="AE73" s="26"/>
      <c r="AF73" s="26"/>
      <c r="AG73" s="26"/>
      <c r="AH73" s="26"/>
    </row>
    <row r="74" spans="1:34" ht="38.25" x14ac:dyDescent="0.25">
      <c r="A74" s="26"/>
      <c r="B74" s="154" t="s">
        <v>175</v>
      </c>
      <c r="C74" s="155" t="s">
        <v>164</v>
      </c>
      <c r="D74" s="155" t="s">
        <v>165</v>
      </c>
      <c r="E74" s="151" t="s">
        <v>203</v>
      </c>
      <c r="F74" s="151" t="s">
        <v>204</v>
      </c>
      <c r="G74" s="151" t="s">
        <v>206</v>
      </c>
      <c r="H74" s="155" t="s">
        <v>207</v>
      </c>
      <c r="I74" s="151" t="s">
        <v>205</v>
      </c>
      <c r="J74" s="155" t="s">
        <v>208</v>
      </c>
      <c r="K74" s="156" t="s">
        <v>209</v>
      </c>
      <c r="U74" s="26"/>
      <c r="V74" s="26"/>
      <c r="W74" s="26"/>
      <c r="X74" s="26"/>
      <c r="Y74" s="26"/>
      <c r="Z74" s="26"/>
      <c r="AA74" s="26"/>
      <c r="AB74" s="26"/>
      <c r="AC74" s="26"/>
      <c r="AD74" s="26"/>
      <c r="AE74" s="26"/>
      <c r="AF74" s="26"/>
      <c r="AG74" s="26"/>
      <c r="AH74" s="26"/>
    </row>
    <row r="75" spans="1:34" x14ac:dyDescent="0.25">
      <c r="A75" s="26"/>
      <c r="B75" s="44" t="s">
        <v>104</v>
      </c>
      <c r="C75" s="74">
        <v>0.73</v>
      </c>
      <c r="D75" s="74">
        <v>0.56999999999999995</v>
      </c>
      <c r="E75" s="152">
        <v>66.989999999999995</v>
      </c>
      <c r="F75" s="152">
        <v>0.72</v>
      </c>
      <c r="G75" s="152">
        <v>0.65</v>
      </c>
      <c r="H75" s="152">
        <v>0.24</v>
      </c>
      <c r="I75" s="153">
        <v>2.41E-2</v>
      </c>
      <c r="J75" s="74">
        <v>22.2</v>
      </c>
      <c r="K75" s="75">
        <v>13.59</v>
      </c>
      <c r="U75" s="26"/>
      <c r="V75" s="26"/>
      <c r="W75" s="26"/>
      <c r="X75" s="26"/>
      <c r="Y75" s="26"/>
      <c r="Z75" s="26"/>
      <c r="AA75" s="26"/>
      <c r="AB75" s="26"/>
      <c r="AC75" s="26"/>
      <c r="AD75" s="26"/>
      <c r="AE75" s="26"/>
      <c r="AF75" s="26"/>
      <c r="AG75" s="26"/>
      <c r="AH75" s="26"/>
    </row>
    <row r="76" spans="1:34" x14ac:dyDescent="0.25">
      <c r="A76" s="26"/>
      <c r="B76" s="45" t="s">
        <v>105</v>
      </c>
      <c r="C76" s="51">
        <v>0.74</v>
      </c>
      <c r="D76" s="51">
        <v>0.56999999999999995</v>
      </c>
      <c r="E76" s="67">
        <v>67.53</v>
      </c>
      <c r="F76" s="67">
        <v>0.72</v>
      </c>
      <c r="G76" s="67">
        <v>0.65</v>
      </c>
      <c r="H76" s="67">
        <v>0.48</v>
      </c>
      <c r="I76" s="61">
        <v>2.4299999999999999E-2</v>
      </c>
      <c r="J76" s="51">
        <v>22.27</v>
      </c>
      <c r="K76" s="56">
        <v>13.63</v>
      </c>
      <c r="U76" s="26"/>
      <c r="V76" s="26"/>
      <c r="W76" s="26"/>
      <c r="X76" s="26"/>
      <c r="Y76" s="26"/>
      <c r="Z76" s="26"/>
      <c r="AA76" s="26"/>
      <c r="AB76" s="26"/>
      <c r="AC76" s="26"/>
      <c r="AD76" s="26"/>
      <c r="AE76" s="26"/>
      <c r="AF76" s="26"/>
      <c r="AG76" s="26"/>
      <c r="AH76" s="26"/>
    </row>
    <row r="77" spans="1:34" x14ac:dyDescent="0.25">
      <c r="A77" s="26"/>
      <c r="B77" s="45" t="s">
        <v>106</v>
      </c>
      <c r="C77" s="51">
        <v>0.34</v>
      </c>
      <c r="D77" s="51">
        <v>0.26</v>
      </c>
      <c r="E77" s="67">
        <v>28.23</v>
      </c>
      <c r="F77" s="67">
        <v>0.24</v>
      </c>
      <c r="G77" s="67">
        <v>0.28000000000000003</v>
      </c>
      <c r="H77" s="67">
        <v>0.28000000000000003</v>
      </c>
      <c r="I77" s="61">
        <v>1.01E-2</v>
      </c>
      <c r="J77" s="51">
        <v>10.220000000000001</v>
      </c>
      <c r="K77" s="56">
        <v>6.25</v>
      </c>
      <c r="U77" s="26"/>
      <c r="V77" s="26"/>
      <c r="W77" s="26"/>
      <c r="X77" s="26"/>
      <c r="Y77" s="26"/>
      <c r="Z77" s="26"/>
      <c r="AA77" s="26"/>
      <c r="AB77" s="26"/>
      <c r="AC77" s="26"/>
      <c r="AD77" s="26"/>
      <c r="AE77" s="26"/>
      <c r="AF77" s="26"/>
      <c r="AG77" s="26"/>
      <c r="AH77" s="26"/>
    </row>
    <row r="78" spans="1:34" x14ac:dyDescent="0.25">
      <c r="A78" s="26"/>
      <c r="B78" s="45" t="s">
        <v>107</v>
      </c>
      <c r="C78" s="51">
        <v>0.43</v>
      </c>
      <c r="D78" s="51">
        <v>0.34</v>
      </c>
      <c r="E78" s="67">
        <v>40.020000000000003</v>
      </c>
      <c r="F78" s="67">
        <v>0.37</v>
      </c>
      <c r="G78" s="67">
        <v>0.37</v>
      </c>
      <c r="H78" s="67">
        <v>0.28000000000000003</v>
      </c>
      <c r="I78" s="61">
        <v>1.44E-2</v>
      </c>
      <c r="J78" s="51">
        <v>13.04</v>
      </c>
      <c r="K78" s="56">
        <v>7.98</v>
      </c>
      <c r="U78" s="26"/>
      <c r="V78" s="26"/>
      <c r="W78" s="26"/>
      <c r="X78" s="26"/>
      <c r="Y78" s="26"/>
      <c r="Z78" s="26"/>
      <c r="AA78" s="26"/>
      <c r="AB78" s="26"/>
      <c r="AC78" s="26"/>
      <c r="AD78" s="26"/>
      <c r="AE78" s="26"/>
      <c r="AF78" s="26"/>
      <c r="AG78" s="26"/>
      <c r="AH78" s="26"/>
    </row>
    <row r="79" spans="1:34" x14ac:dyDescent="0.25">
      <c r="A79" s="26"/>
      <c r="B79" s="45" t="s">
        <v>108</v>
      </c>
      <c r="C79" s="51">
        <v>0.57999999999999996</v>
      </c>
      <c r="D79" s="51">
        <v>0.46</v>
      </c>
      <c r="E79" s="67">
        <v>53.48</v>
      </c>
      <c r="F79" s="67">
        <v>0.76</v>
      </c>
      <c r="G79" s="67">
        <v>0.68</v>
      </c>
      <c r="H79" s="67">
        <v>0.53</v>
      </c>
      <c r="I79" s="61">
        <v>1.9199999999999998E-2</v>
      </c>
      <c r="J79" s="51">
        <v>17.690000000000001</v>
      </c>
      <c r="K79" s="56">
        <v>10.83</v>
      </c>
      <c r="U79" s="26"/>
      <c r="V79" s="26"/>
      <c r="W79" s="26"/>
      <c r="X79" s="26"/>
      <c r="Y79" s="26"/>
      <c r="Z79" s="26"/>
      <c r="AA79" s="26"/>
      <c r="AB79" s="26"/>
      <c r="AC79" s="26"/>
      <c r="AD79" s="26"/>
      <c r="AE79" s="26"/>
      <c r="AF79" s="26"/>
      <c r="AG79" s="26"/>
      <c r="AH79" s="26"/>
    </row>
    <row r="80" spans="1:34" x14ac:dyDescent="0.25">
      <c r="A80" s="26"/>
      <c r="B80" s="45" t="s">
        <v>109</v>
      </c>
      <c r="C80" s="51">
        <v>0.46</v>
      </c>
      <c r="D80" s="51">
        <v>0.36</v>
      </c>
      <c r="E80" s="67">
        <v>40.83</v>
      </c>
      <c r="F80" s="67">
        <v>0.31</v>
      </c>
      <c r="G80" s="67">
        <v>0.16</v>
      </c>
      <c r="H80" s="67">
        <v>0.23</v>
      </c>
      <c r="I80" s="61">
        <v>1.47E-2</v>
      </c>
      <c r="J80" s="51">
        <v>13.98</v>
      </c>
      <c r="K80" s="56">
        <v>8.56</v>
      </c>
      <c r="U80" s="26"/>
      <c r="V80" s="26"/>
      <c r="W80" s="26"/>
      <c r="X80" s="26"/>
      <c r="Y80" s="26"/>
      <c r="Z80" s="26"/>
      <c r="AA80" s="26"/>
      <c r="AB80" s="26"/>
      <c r="AC80" s="26"/>
      <c r="AD80" s="26"/>
      <c r="AE80" s="26"/>
      <c r="AF80" s="26"/>
      <c r="AG80" s="26"/>
      <c r="AH80" s="26"/>
    </row>
    <row r="81" spans="1:34" x14ac:dyDescent="0.25">
      <c r="A81" s="26"/>
      <c r="B81" s="45" t="s">
        <v>110</v>
      </c>
      <c r="C81" s="51">
        <v>0.87</v>
      </c>
      <c r="D81" s="51">
        <v>0.68</v>
      </c>
      <c r="E81" s="67">
        <v>82.08</v>
      </c>
      <c r="F81" s="67">
        <v>0.72</v>
      </c>
      <c r="G81" s="67">
        <v>0.65</v>
      </c>
      <c r="H81" s="67">
        <v>0.38</v>
      </c>
      <c r="I81" s="61">
        <v>2.9499999999999998E-2</v>
      </c>
      <c r="J81" s="51">
        <v>26.29</v>
      </c>
      <c r="K81" s="56">
        <v>16.09</v>
      </c>
      <c r="U81" s="26"/>
      <c r="V81" s="26"/>
      <c r="W81" s="26"/>
      <c r="X81" s="26"/>
      <c r="Y81" s="26"/>
      <c r="Z81" s="26"/>
      <c r="AA81" s="26"/>
      <c r="AB81" s="26"/>
      <c r="AC81" s="26"/>
      <c r="AD81" s="26"/>
      <c r="AE81" s="26"/>
      <c r="AF81" s="26"/>
      <c r="AG81" s="26"/>
      <c r="AH81" s="26"/>
    </row>
    <row r="82" spans="1:34" x14ac:dyDescent="0.25">
      <c r="A82" s="26"/>
      <c r="B82" s="45" t="s">
        <v>111</v>
      </c>
      <c r="C82" s="51">
        <v>0.52</v>
      </c>
      <c r="D82" s="51">
        <v>0.4</v>
      </c>
      <c r="E82" s="67">
        <v>44.78</v>
      </c>
      <c r="F82" s="67">
        <v>0.38</v>
      </c>
      <c r="G82" s="67">
        <v>0.32</v>
      </c>
      <c r="H82" s="67">
        <v>0.23</v>
      </c>
      <c r="I82" s="61">
        <v>1.61E-2</v>
      </c>
      <c r="J82" s="51">
        <v>15.67</v>
      </c>
      <c r="K82" s="56">
        <v>9.6</v>
      </c>
      <c r="U82" s="26"/>
      <c r="V82" s="26"/>
      <c r="W82" s="26"/>
      <c r="X82" s="26"/>
      <c r="Y82" s="26"/>
      <c r="Z82" s="26"/>
      <c r="AA82" s="26"/>
      <c r="AB82" s="26"/>
      <c r="AC82" s="26"/>
      <c r="AD82" s="26"/>
      <c r="AE82" s="26"/>
      <c r="AF82" s="26"/>
      <c r="AG82" s="26"/>
      <c r="AH82" s="26"/>
    </row>
    <row r="83" spans="1:34" x14ac:dyDescent="0.25">
      <c r="A83" s="26"/>
      <c r="B83" s="45" t="s">
        <v>112</v>
      </c>
      <c r="C83" s="51">
        <v>0.82</v>
      </c>
      <c r="D83" s="51">
        <v>0.64</v>
      </c>
      <c r="E83" s="67">
        <v>73.44</v>
      </c>
      <c r="F83" s="67">
        <v>0.72</v>
      </c>
      <c r="G83" s="67">
        <v>0.65</v>
      </c>
      <c r="H83" s="67">
        <v>0.44</v>
      </c>
      <c r="I83" s="61">
        <v>2.64E-2</v>
      </c>
      <c r="J83" s="51">
        <v>24.82</v>
      </c>
      <c r="K83" s="56">
        <v>15.2</v>
      </c>
      <c r="U83" s="26"/>
      <c r="V83" s="26"/>
      <c r="W83" s="26"/>
      <c r="X83" s="26"/>
      <c r="Y83" s="26"/>
      <c r="Z83" s="26"/>
      <c r="AA83" s="26"/>
      <c r="AB83" s="26"/>
      <c r="AC83" s="26"/>
      <c r="AD83" s="26"/>
      <c r="AE83" s="26"/>
      <c r="AF83" s="26"/>
      <c r="AG83" s="26"/>
      <c r="AH83" s="26"/>
    </row>
    <row r="84" spans="1:34" x14ac:dyDescent="0.25">
      <c r="A84" s="26"/>
      <c r="B84" s="45" t="s">
        <v>113</v>
      </c>
      <c r="C84" s="51">
        <v>0.72</v>
      </c>
      <c r="D84" s="51">
        <v>0.56000000000000005</v>
      </c>
      <c r="E84" s="67">
        <v>67.38</v>
      </c>
      <c r="F84" s="67">
        <v>0.74</v>
      </c>
      <c r="G84" s="67">
        <v>0.68</v>
      </c>
      <c r="H84" s="67">
        <v>0.49</v>
      </c>
      <c r="I84" s="61">
        <v>2.4199999999999999E-2</v>
      </c>
      <c r="J84" s="51">
        <v>21.89</v>
      </c>
      <c r="K84" s="56">
        <v>13.4</v>
      </c>
      <c r="U84" s="26"/>
      <c r="V84" s="26"/>
      <c r="W84" s="26"/>
      <c r="X84" s="26"/>
      <c r="Y84" s="26"/>
      <c r="Z84" s="26"/>
      <c r="AA84" s="26"/>
      <c r="AB84" s="26"/>
      <c r="AC84" s="26"/>
      <c r="AD84" s="26"/>
      <c r="AE84" s="26"/>
      <c r="AF84" s="26"/>
      <c r="AG84" s="26"/>
      <c r="AH84" s="26"/>
    </row>
    <row r="85" spans="1:34" x14ac:dyDescent="0.25">
      <c r="A85" s="26"/>
      <c r="B85" s="45" t="s">
        <v>114</v>
      </c>
      <c r="C85" s="51">
        <v>0.71</v>
      </c>
      <c r="D85" s="51">
        <v>0.55000000000000004</v>
      </c>
      <c r="E85" s="67">
        <v>64.64</v>
      </c>
      <c r="F85" s="67">
        <v>0.6</v>
      </c>
      <c r="G85" s="67">
        <v>0.68</v>
      </c>
      <c r="H85" s="67">
        <v>0.46</v>
      </c>
      <c r="I85" s="61">
        <v>2.3199999999999998E-2</v>
      </c>
      <c r="J85" s="51">
        <v>21.43</v>
      </c>
      <c r="K85" s="56">
        <v>13.12</v>
      </c>
      <c r="U85" s="26"/>
      <c r="V85" s="26"/>
      <c r="W85" s="26"/>
      <c r="X85" s="26"/>
      <c r="Y85" s="26"/>
      <c r="Z85" s="26"/>
      <c r="AA85" s="26"/>
      <c r="AB85" s="26"/>
      <c r="AC85" s="26"/>
      <c r="AD85" s="26"/>
      <c r="AE85" s="26"/>
      <c r="AF85" s="26"/>
      <c r="AG85" s="26"/>
      <c r="AH85" s="26"/>
    </row>
    <row r="86" spans="1:34" x14ac:dyDescent="0.25">
      <c r="A86" s="26"/>
      <c r="B86" s="45" t="s">
        <v>115</v>
      </c>
      <c r="C86" s="51">
        <v>0.54</v>
      </c>
      <c r="D86" s="51">
        <v>0.42</v>
      </c>
      <c r="E86" s="67">
        <v>52.63</v>
      </c>
      <c r="F86" s="67">
        <v>0.57999999999999996</v>
      </c>
      <c r="G86" s="67">
        <v>0.65</v>
      </c>
      <c r="H86" s="67">
        <v>0.44</v>
      </c>
      <c r="I86" s="61">
        <v>1.89E-2</v>
      </c>
      <c r="J86" s="51">
        <v>16.399999999999999</v>
      </c>
      <c r="K86" s="56">
        <v>10.039999999999999</v>
      </c>
      <c r="U86" s="26"/>
      <c r="V86" s="26"/>
      <c r="W86" s="26"/>
      <c r="X86" s="26"/>
      <c r="Y86" s="26"/>
      <c r="Z86" s="26"/>
      <c r="AA86" s="26"/>
      <c r="AB86" s="26"/>
      <c r="AC86" s="26"/>
      <c r="AD86" s="26"/>
      <c r="AE86" s="26"/>
      <c r="AF86" s="26"/>
      <c r="AG86" s="26"/>
      <c r="AH86" s="26"/>
    </row>
    <row r="87" spans="1:34" x14ac:dyDescent="0.25">
      <c r="A87" s="26"/>
      <c r="B87" s="45" t="s">
        <v>116</v>
      </c>
      <c r="C87" s="51">
        <v>0.41</v>
      </c>
      <c r="D87" s="51">
        <v>0.32</v>
      </c>
      <c r="E87" s="67">
        <v>39.58</v>
      </c>
      <c r="F87" s="67">
        <v>0.56999999999999995</v>
      </c>
      <c r="G87" s="67">
        <v>0.27</v>
      </c>
      <c r="H87" s="67">
        <v>0.27</v>
      </c>
      <c r="I87" s="61">
        <v>1.4200000000000001E-2</v>
      </c>
      <c r="J87" s="51">
        <v>12.53</v>
      </c>
      <c r="K87" s="56">
        <v>7.67</v>
      </c>
      <c r="U87" s="26"/>
      <c r="V87" s="26"/>
      <c r="W87" s="26"/>
      <c r="X87" s="26"/>
      <c r="Y87" s="26"/>
      <c r="Z87" s="26"/>
      <c r="AA87" s="26"/>
      <c r="AB87" s="26"/>
      <c r="AC87" s="26"/>
      <c r="AD87" s="26"/>
      <c r="AE87" s="26"/>
      <c r="AF87" s="26"/>
      <c r="AG87" s="26"/>
      <c r="AH87" s="26"/>
    </row>
    <row r="88" spans="1:34" x14ac:dyDescent="0.25">
      <c r="A88" s="26"/>
      <c r="B88" s="45" t="s">
        <v>117</v>
      </c>
      <c r="C88" s="51">
        <v>0.75</v>
      </c>
      <c r="D88" s="51">
        <v>0.59</v>
      </c>
      <c r="E88" s="67">
        <v>71.510000000000005</v>
      </c>
      <c r="F88" s="67">
        <v>0.72</v>
      </c>
      <c r="G88" s="67">
        <v>0.65</v>
      </c>
      <c r="H88" s="67">
        <v>0.44</v>
      </c>
      <c r="I88" s="61">
        <v>2.5700000000000001E-2</v>
      </c>
      <c r="J88" s="51">
        <v>22.81</v>
      </c>
      <c r="K88" s="56">
        <v>13.96</v>
      </c>
      <c r="U88" s="26"/>
      <c r="V88" s="26"/>
      <c r="W88" s="26"/>
      <c r="X88" s="26"/>
      <c r="Y88" s="26"/>
      <c r="Z88" s="26"/>
      <c r="AA88" s="26"/>
      <c r="AB88" s="26"/>
      <c r="AC88" s="26"/>
      <c r="AD88" s="26"/>
      <c r="AE88" s="26"/>
      <c r="AF88" s="26"/>
      <c r="AG88" s="26"/>
      <c r="AH88" s="26"/>
    </row>
    <row r="89" spans="1:34" x14ac:dyDescent="0.25">
      <c r="A89" s="26"/>
      <c r="B89" s="45" t="s">
        <v>118</v>
      </c>
      <c r="C89" s="51">
        <v>0.65</v>
      </c>
      <c r="D89" s="51">
        <v>0.51</v>
      </c>
      <c r="E89" s="67">
        <v>61.11</v>
      </c>
      <c r="F89" s="67">
        <v>0.76</v>
      </c>
      <c r="G89" s="67">
        <v>0.65</v>
      </c>
      <c r="H89" s="67">
        <v>0.5</v>
      </c>
      <c r="I89" s="61">
        <v>2.1999999999999999E-2</v>
      </c>
      <c r="J89" s="51">
        <v>19.75</v>
      </c>
      <c r="K89" s="56">
        <v>12.09</v>
      </c>
      <c r="U89" s="26"/>
      <c r="V89" s="26"/>
      <c r="W89" s="26"/>
      <c r="X89" s="26"/>
      <c r="Y89" s="26"/>
      <c r="Z89" s="26"/>
      <c r="AA89" s="26"/>
      <c r="AB89" s="26"/>
      <c r="AC89" s="26"/>
      <c r="AD89" s="26"/>
      <c r="AE89" s="26"/>
      <c r="AF89" s="26"/>
      <c r="AG89" s="26"/>
      <c r="AH89" s="26"/>
    </row>
    <row r="90" spans="1:34" x14ac:dyDescent="0.25">
      <c r="A90" s="26"/>
      <c r="B90" s="45" t="s">
        <v>119</v>
      </c>
      <c r="C90" s="51">
        <v>0.47</v>
      </c>
      <c r="D90" s="51">
        <v>0.37</v>
      </c>
      <c r="E90" s="67">
        <v>43.31</v>
      </c>
      <c r="F90" s="67">
        <v>0.37</v>
      </c>
      <c r="G90" s="67">
        <v>0.27</v>
      </c>
      <c r="H90" s="67">
        <v>0.19</v>
      </c>
      <c r="I90" s="61">
        <v>1.5599999999999999E-2</v>
      </c>
      <c r="J90" s="51">
        <v>14.24</v>
      </c>
      <c r="K90" s="56">
        <v>8.7200000000000006</v>
      </c>
      <c r="U90" s="26"/>
      <c r="V90" s="26"/>
      <c r="W90" s="26"/>
      <c r="X90" s="26"/>
      <c r="Y90" s="26"/>
      <c r="Z90" s="26"/>
      <c r="AA90" s="26"/>
      <c r="AB90" s="26"/>
      <c r="AC90" s="26"/>
      <c r="AD90" s="26"/>
      <c r="AE90" s="26"/>
      <c r="AF90" s="26"/>
      <c r="AG90" s="26"/>
      <c r="AH90" s="26"/>
    </row>
    <row r="91" spans="1:34" x14ac:dyDescent="0.25">
      <c r="A91" s="26"/>
      <c r="B91" s="45" t="s">
        <v>120</v>
      </c>
      <c r="C91" s="51">
        <v>0.43</v>
      </c>
      <c r="D91" s="51">
        <v>0.34</v>
      </c>
      <c r="E91" s="67">
        <v>37.74</v>
      </c>
      <c r="F91" s="67">
        <v>0.37</v>
      </c>
      <c r="G91" s="67">
        <v>0.37</v>
      </c>
      <c r="H91" s="67">
        <v>0.28000000000000003</v>
      </c>
      <c r="I91" s="61">
        <v>1.3599999999999999E-2</v>
      </c>
      <c r="J91" s="51">
        <v>13.05</v>
      </c>
      <c r="K91" s="56">
        <v>7.99</v>
      </c>
      <c r="U91" s="26"/>
      <c r="V91" s="26"/>
      <c r="W91" s="26"/>
      <c r="X91" s="26"/>
      <c r="Y91" s="26"/>
      <c r="Z91" s="26"/>
      <c r="AA91" s="26"/>
      <c r="AB91" s="26"/>
      <c r="AC91" s="26"/>
      <c r="AD91" s="26"/>
      <c r="AE91" s="26"/>
      <c r="AF91" s="26"/>
      <c r="AG91" s="26"/>
      <c r="AH91" s="26"/>
    </row>
    <row r="92" spans="1:34" x14ac:dyDescent="0.25">
      <c r="A92" s="26"/>
      <c r="B92" s="45" t="s">
        <v>121</v>
      </c>
      <c r="C92" s="51">
        <v>0.81</v>
      </c>
      <c r="D92" s="51">
        <v>0.63</v>
      </c>
      <c r="E92" s="67">
        <v>72.400000000000006</v>
      </c>
      <c r="F92" s="67">
        <v>0.7</v>
      </c>
      <c r="G92" s="67">
        <v>0.65</v>
      </c>
      <c r="H92" s="67">
        <v>0.45</v>
      </c>
      <c r="I92" s="61">
        <v>2.5999999999999999E-2</v>
      </c>
      <c r="J92" s="51">
        <v>24.47</v>
      </c>
      <c r="K92" s="56">
        <v>14.98</v>
      </c>
      <c r="U92" s="26"/>
      <c r="V92" s="26"/>
      <c r="W92" s="26"/>
      <c r="X92" s="26"/>
      <c r="Y92" s="26"/>
      <c r="Z92" s="26"/>
      <c r="AA92" s="26"/>
      <c r="AB92" s="26"/>
      <c r="AC92" s="26"/>
      <c r="AD92" s="26"/>
      <c r="AE92" s="26"/>
      <c r="AF92" s="26"/>
      <c r="AG92" s="26"/>
      <c r="AH92" s="26"/>
    </row>
    <row r="93" spans="1:34" x14ac:dyDescent="0.25">
      <c r="A93" s="26"/>
      <c r="B93" s="45" t="s">
        <v>122</v>
      </c>
      <c r="C93" s="51">
        <v>0.56000000000000005</v>
      </c>
      <c r="D93" s="51">
        <v>0.44</v>
      </c>
      <c r="E93" s="67">
        <v>47.29</v>
      </c>
      <c r="F93" s="67">
        <v>0.72</v>
      </c>
      <c r="G93" s="67">
        <v>0.65</v>
      </c>
      <c r="H93" s="67">
        <v>0.44</v>
      </c>
      <c r="I93" s="61">
        <v>1.7000000000000001E-2</v>
      </c>
      <c r="J93" s="51">
        <v>16.95</v>
      </c>
      <c r="K93" s="56">
        <v>10.38</v>
      </c>
      <c r="U93" s="26"/>
      <c r="V93" s="26"/>
      <c r="W93" s="26"/>
      <c r="X93" s="26"/>
      <c r="Y93" s="26"/>
      <c r="Z93" s="26"/>
      <c r="AA93" s="26"/>
      <c r="AB93" s="26"/>
      <c r="AC93" s="26"/>
      <c r="AD93" s="26"/>
      <c r="AE93" s="26"/>
      <c r="AF93" s="26"/>
      <c r="AG93" s="26"/>
      <c r="AH93" s="26"/>
    </row>
    <row r="94" spans="1:34" x14ac:dyDescent="0.25">
      <c r="A94" s="26"/>
      <c r="B94" s="45" t="s">
        <v>123</v>
      </c>
      <c r="C94" s="51">
        <v>0.75</v>
      </c>
      <c r="D94" s="51">
        <v>0.57999999999999996</v>
      </c>
      <c r="E94" s="67">
        <v>67.209999999999994</v>
      </c>
      <c r="F94" s="67">
        <v>0.72</v>
      </c>
      <c r="G94" s="67">
        <v>0.65</v>
      </c>
      <c r="H94" s="67">
        <v>0.54</v>
      </c>
      <c r="I94" s="61">
        <v>2.4199999999999999E-2</v>
      </c>
      <c r="J94" s="51">
        <v>22.58</v>
      </c>
      <c r="K94" s="56">
        <v>13.82</v>
      </c>
      <c r="U94" s="26"/>
      <c r="V94" s="26"/>
      <c r="W94" s="26"/>
      <c r="X94" s="26"/>
      <c r="Y94" s="26"/>
      <c r="Z94" s="26"/>
      <c r="AA94" s="26"/>
      <c r="AB94" s="26"/>
      <c r="AC94" s="26"/>
      <c r="AD94" s="26"/>
      <c r="AE94" s="26"/>
      <c r="AF94" s="26"/>
      <c r="AG94" s="26"/>
      <c r="AH94" s="26"/>
    </row>
    <row r="95" spans="1:34" x14ac:dyDescent="0.25">
      <c r="A95" s="26"/>
      <c r="B95" s="45" t="s">
        <v>124</v>
      </c>
      <c r="C95" s="51">
        <v>0.39</v>
      </c>
      <c r="D95" s="51">
        <v>0.31</v>
      </c>
      <c r="E95" s="67">
        <v>36.89</v>
      </c>
      <c r="F95" s="67">
        <v>0.24</v>
      </c>
      <c r="G95" s="67">
        <v>0.27</v>
      </c>
      <c r="H95" s="67">
        <v>0.27</v>
      </c>
      <c r="I95" s="61">
        <v>1.3299999999999999E-2</v>
      </c>
      <c r="J95" s="51">
        <v>11.9</v>
      </c>
      <c r="K95" s="56">
        <v>7.28</v>
      </c>
      <c r="U95" s="26"/>
      <c r="V95" s="26"/>
      <c r="W95" s="26"/>
      <c r="X95" s="26"/>
      <c r="Y95" s="26"/>
      <c r="Z95" s="26"/>
      <c r="AA95" s="26"/>
      <c r="AB95" s="26"/>
      <c r="AC95" s="26"/>
      <c r="AD95" s="26"/>
      <c r="AE95" s="26"/>
      <c r="AF95" s="26"/>
      <c r="AG95" s="26"/>
      <c r="AH95" s="26"/>
    </row>
    <row r="96" spans="1:34" x14ac:dyDescent="0.25">
      <c r="A96" s="26"/>
      <c r="B96" s="45" t="s">
        <v>125</v>
      </c>
      <c r="C96" s="51">
        <v>0.55000000000000004</v>
      </c>
      <c r="D96" s="51">
        <v>0.43</v>
      </c>
      <c r="E96" s="67">
        <v>50.2</v>
      </c>
      <c r="F96" s="67">
        <v>0.61</v>
      </c>
      <c r="G96" s="67">
        <v>0.65</v>
      </c>
      <c r="H96" s="67">
        <v>0.45</v>
      </c>
      <c r="I96" s="61">
        <v>1.7999999999999999E-2</v>
      </c>
      <c r="J96" s="51">
        <v>16.739999999999998</v>
      </c>
      <c r="K96" s="56">
        <v>10.25</v>
      </c>
      <c r="U96" s="26"/>
      <c r="V96" s="26"/>
      <c r="W96" s="26"/>
      <c r="X96" s="26"/>
      <c r="Y96" s="26"/>
      <c r="Z96" s="26"/>
      <c r="AA96" s="26"/>
      <c r="AB96" s="26"/>
      <c r="AC96" s="26"/>
      <c r="AD96" s="26"/>
      <c r="AE96" s="26"/>
      <c r="AF96" s="26"/>
      <c r="AG96" s="26"/>
      <c r="AH96" s="26"/>
    </row>
    <row r="97" spans="1:34" x14ac:dyDescent="0.25">
      <c r="A97" s="26"/>
      <c r="B97" s="45" t="s">
        <v>126</v>
      </c>
      <c r="C97" s="51">
        <v>0.34</v>
      </c>
      <c r="D97" s="51">
        <v>0.27</v>
      </c>
      <c r="E97" s="67">
        <v>32.99</v>
      </c>
      <c r="F97" s="67">
        <v>0.24</v>
      </c>
      <c r="G97" s="67">
        <v>0.28000000000000003</v>
      </c>
      <c r="H97" s="67">
        <v>0.28000000000000003</v>
      </c>
      <c r="I97" s="61">
        <v>1.1900000000000001E-2</v>
      </c>
      <c r="J97" s="51">
        <v>10.41</v>
      </c>
      <c r="K97" s="56">
        <v>6.37</v>
      </c>
      <c r="U97" s="26"/>
      <c r="V97" s="26"/>
      <c r="W97" s="26"/>
      <c r="X97" s="26"/>
      <c r="Y97" s="26"/>
      <c r="Z97" s="26"/>
      <c r="AA97" s="26"/>
      <c r="AB97" s="26"/>
      <c r="AC97" s="26"/>
      <c r="AD97" s="26"/>
      <c r="AE97" s="26"/>
      <c r="AF97" s="26"/>
      <c r="AG97" s="26"/>
      <c r="AH97" s="26"/>
    </row>
    <row r="98" spans="1:34" x14ac:dyDescent="0.25">
      <c r="A98" s="26"/>
      <c r="B98" s="45" t="s">
        <v>127</v>
      </c>
      <c r="C98" s="51">
        <v>0.48</v>
      </c>
      <c r="D98" s="51">
        <v>0.38</v>
      </c>
      <c r="E98" s="67">
        <v>43.38</v>
      </c>
      <c r="F98" s="67">
        <v>0.37</v>
      </c>
      <c r="G98" s="67">
        <v>0.27</v>
      </c>
      <c r="H98" s="67">
        <v>0.27</v>
      </c>
      <c r="I98" s="61">
        <v>1.5599999999999999E-2</v>
      </c>
      <c r="J98" s="51">
        <v>14.61</v>
      </c>
      <c r="K98" s="56">
        <v>8.9499999999999993</v>
      </c>
      <c r="U98" s="26"/>
      <c r="V98" s="26"/>
      <c r="W98" s="26"/>
      <c r="X98" s="26"/>
      <c r="Y98" s="26"/>
      <c r="Z98" s="26"/>
      <c r="AA98" s="26"/>
      <c r="AB98" s="26"/>
      <c r="AC98" s="26"/>
      <c r="AD98" s="26"/>
      <c r="AE98" s="26"/>
      <c r="AF98" s="26"/>
      <c r="AG98" s="26"/>
      <c r="AH98" s="26"/>
    </row>
    <row r="99" spans="1:34" x14ac:dyDescent="0.25">
      <c r="A99" s="26"/>
      <c r="B99" s="45" t="s">
        <v>128</v>
      </c>
      <c r="C99" s="51">
        <v>0.54</v>
      </c>
      <c r="D99" s="51">
        <v>0.42</v>
      </c>
      <c r="E99" s="67">
        <v>49.15</v>
      </c>
      <c r="F99" s="67">
        <v>0.62</v>
      </c>
      <c r="G99" s="67">
        <v>0.62</v>
      </c>
      <c r="H99" s="67">
        <v>0.4</v>
      </c>
      <c r="I99" s="61">
        <v>1.77E-2</v>
      </c>
      <c r="J99" s="51">
        <v>16.47</v>
      </c>
      <c r="K99" s="56">
        <v>10.09</v>
      </c>
      <c r="U99" s="26"/>
      <c r="V99" s="26"/>
      <c r="W99" s="26"/>
      <c r="X99" s="26"/>
      <c r="Y99" s="26"/>
      <c r="Z99" s="26"/>
      <c r="AA99" s="26"/>
      <c r="AB99" s="26"/>
      <c r="AC99" s="26"/>
      <c r="AD99" s="26"/>
      <c r="AE99" s="26"/>
      <c r="AF99" s="26"/>
      <c r="AG99" s="26"/>
      <c r="AH99" s="26"/>
    </row>
    <row r="100" spans="1:34" x14ac:dyDescent="0.25">
      <c r="A100" s="26"/>
      <c r="B100" s="45" t="s">
        <v>129</v>
      </c>
      <c r="C100" s="51">
        <v>0.61</v>
      </c>
      <c r="D100" s="51">
        <v>0.47</v>
      </c>
      <c r="E100" s="67">
        <v>55.99</v>
      </c>
      <c r="F100" s="67">
        <v>0.37</v>
      </c>
      <c r="G100" s="67">
        <v>0.27</v>
      </c>
      <c r="H100" s="67">
        <v>0.27</v>
      </c>
      <c r="I100" s="61">
        <v>2.01E-2</v>
      </c>
      <c r="J100" s="51">
        <v>18.36</v>
      </c>
      <c r="K100" s="56">
        <v>11.24</v>
      </c>
      <c r="U100" s="26"/>
      <c r="V100" s="26"/>
      <c r="W100" s="26"/>
      <c r="X100" s="26"/>
      <c r="Y100" s="26"/>
      <c r="Z100" s="26"/>
      <c r="AA100" s="26"/>
      <c r="AB100" s="26"/>
      <c r="AC100" s="26"/>
      <c r="AD100" s="26"/>
      <c r="AE100" s="26"/>
      <c r="AF100" s="26"/>
      <c r="AG100" s="26"/>
      <c r="AH100" s="26"/>
    </row>
    <row r="101" spans="1:34" x14ac:dyDescent="0.25">
      <c r="A101" s="26"/>
      <c r="B101" s="45" t="s">
        <v>130</v>
      </c>
      <c r="C101" s="51">
        <v>0.82</v>
      </c>
      <c r="D101" s="51">
        <v>0.64</v>
      </c>
      <c r="E101" s="67">
        <v>74.52</v>
      </c>
      <c r="F101" s="67">
        <v>0.72</v>
      </c>
      <c r="G101" s="67">
        <v>0.65</v>
      </c>
      <c r="H101" s="67">
        <v>0.44</v>
      </c>
      <c r="I101" s="61">
        <v>2.6800000000000001E-2</v>
      </c>
      <c r="J101" s="51">
        <v>24.88</v>
      </c>
      <c r="K101" s="56">
        <v>15.24</v>
      </c>
      <c r="U101" s="26"/>
      <c r="V101" s="26"/>
      <c r="W101" s="26"/>
      <c r="X101" s="26"/>
      <c r="Y101" s="26"/>
      <c r="Z101" s="26"/>
      <c r="AA101" s="26"/>
      <c r="AB101" s="26"/>
      <c r="AC101" s="26"/>
      <c r="AD101" s="26"/>
      <c r="AE101" s="26"/>
      <c r="AF101" s="26"/>
      <c r="AG101" s="26"/>
      <c r="AH101" s="26"/>
    </row>
    <row r="102" spans="1:34" x14ac:dyDescent="0.25">
      <c r="A102" s="26"/>
      <c r="B102" s="46" t="s">
        <v>131</v>
      </c>
      <c r="C102" s="57">
        <v>0.74</v>
      </c>
      <c r="D102" s="57">
        <v>0.57999999999999996</v>
      </c>
      <c r="E102" s="69">
        <v>74.23</v>
      </c>
      <c r="F102" s="69">
        <v>0.9</v>
      </c>
      <c r="G102" s="69">
        <v>0.62</v>
      </c>
      <c r="H102" s="69">
        <v>0.42</v>
      </c>
      <c r="I102" s="62">
        <v>2.6700000000000002E-2</v>
      </c>
      <c r="J102" s="57">
        <v>22.46</v>
      </c>
      <c r="K102" s="58">
        <v>13.75</v>
      </c>
      <c r="U102" s="26"/>
      <c r="V102" s="26"/>
      <c r="W102" s="26"/>
      <c r="X102" s="26"/>
      <c r="Y102" s="26"/>
      <c r="Z102" s="26"/>
      <c r="AA102" s="26"/>
      <c r="AB102" s="26"/>
      <c r="AC102" s="26"/>
      <c r="AD102" s="26"/>
      <c r="AE102" s="26"/>
      <c r="AF102" s="26"/>
      <c r="AG102" s="26"/>
      <c r="AH102" s="26"/>
    </row>
    <row r="103" spans="1:34" x14ac:dyDescent="0.25">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row>
    <row r="104" spans="1:34" x14ac:dyDescent="0.25">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row>
    <row r="105" spans="1:34" x14ac:dyDescent="0.25">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row>
    <row r="106" spans="1:34" x14ac:dyDescent="0.25">
      <c r="A106" s="26"/>
      <c r="B106" s="149"/>
      <c r="C106" s="149"/>
      <c r="D106" s="149"/>
      <c r="E106" s="149"/>
      <c r="F106" s="149"/>
      <c r="G106" s="149"/>
      <c r="H106" s="149"/>
      <c r="I106" s="149"/>
      <c r="J106" s="149"/>
      <c r="K106" s="149"/>
      <c r="L106" s="149"/>
      <c r="M106" s="149"/>
      <c r="N106" s="149"/>
      <c r="O106" s="149"/>
      <c r="P106" s="149"/>
      <c r="Q106" s="149"/>
      <c r="R106" s="149"/>
      <c r="S106" s="149"/>
      <c r="T106" s="149"/>
      <c r="U106" s="149"/>
      <c r="V106" s="149"/>
      <c r="W106" s="149"/>
      <c r="X106" s="149"/>
      <c r="Y106" s="149"/>
      <c r="Z106" s="26"/>
      <c r="AA106" s="26"/>
      <c r="AB106" s="26"/>
      <c r="AC106" s="26"/>
      <c r="AD106" s="26"/>
      <c r="AE106" s="26"/>
      <c r="AF106" s="26"/>
      <c r="AG106" s="26"/>
      <c r="AH106" s="26"/>
    </row>
    <row r="107" spans="1:34" x14ac:dyDescent="0.25">
      <c r="A107" s="26"/>
      <c r="Z107" s="26"/>
      <c r="AA107" s="26"/>
      <c r="AB107" s="26"/>
      <c r="AC107" s="26"/>
      <c r="AD107" s="26"/>
      <c r="AE107" s="26"/>
      <c r="AF107" s="26"/>
      <c r="AG107" s="26"/>
      <c r="AH107" s="26"/>
    </row>
    <row r="108" spans="1:34" ht="15" customHeight="1" x14ac:dyDescent="0.25">
      <c r="A108" s="26"/>
      <c r="B108" s="609" t="s">
        <v>210</v>
      </c>
      <c r="C108" s="610"/>
      <c r="D108" s="610"/>
      <c r="E108" s="610"/>
      <c r="F108" s="610"/>
      <c r="G108" s="610"/>
      <c r="H108" s="610"/>
      <c r="I108" s="610"/>
      <c r="J108" s="610"/>
      <c r="K108" s="611"/>
      <c r="L108" s="82"/>
      <c r="M108" s="82"/>
      <c r="N108" s="82"/>
      <c r="O108" s="82"/>
      <c r="P108" s="82"/>
      <c r="Q108" s="82"/>
      <c r="R108" s="82"/>
      <c r="S108" s="82"/>
      <c r="T108" s="82"/>
      <c r="U108" s="82"/>
      <c r="V108" s="82"/>
      <c r="W108" s="82"/>
      <c r="X108" s="82"/>
      <c r="Y108" s="82"/>
      <c r="Z108" s="26"/>
      <c r="AA108" s="26"/>
      <c r="AB108" s="26"/>
      <c r="AC108" s="26"/>
      <c r="AD108" s="26"/>
      <c r="AE108" s="26"/>
      <c r="AF108" s="26"/>
      <c r="AG108" s="26"/>
      <c r="AH108" s="26"/>
    </row>
    <row r="109" spans="1:34" ht="102.75" x14ac:dyDescent="0.25">
      <c r="A109" s="26"/>
      <c r="B109" s="166" t="s">
        <v>175</v>
      </c>
      <c r="C109" s="167" t="s">
        <v>100</v>
      </c>
      <c r="D109" s="168" t="s">
        <v>101</v>
      </c>
      <c r="E109" s="168" t="s">
        <v>102</v>
      </c>
      <c r="F109" s="168" t="s">
        <v>103</v>
      </c>
      <c r="G109" s="164" t="s">
        <v>223</v>
      </c>
      <c r="H109" s="164" t="s">
        <v>224</v>
      </c>
      <c r="I109" s="164" t="s">
        <v>225</v>
      </c>
      <c r="J109" s="164" t="s">
        <v>211</v>
      </c>
      <c r="K109" s="165" t="s">
        <v>212</v>
      </c>
      <c r="L109" s="178" t="s">
        <v>266</v>
      </c>
      <c r="M109" s="177" t="s">
        <v>264</v>
      </c>
      <c r="R109" s="26"/>
      <c r="S109" s="146"/>
      <c r="T109" s="26"/>
      <c r="U109" s="146"/>
      <c r="V109" s="26"/>
      <c r="X109" s="146"/>
      <c r="Z109" s="26"/>
      <c r="AA109" s="26"/>
      <c r="AB109" s="26"/>
      <c r="AC109" s="26"/>
      <c r="AD109" s="26"/>
      <c r="AE109" s="26"/>
      <c r="AF109" s="26"/>
      <c r="AG109" s="26"/>
      <c r="AH109" s="26"/>
    </row>
    <row r="110" spans="1:34" x14ac:dyDescent="0.25">
      <c r="A110" s="26"/>
      <c r="B110" s="45" t="s">
        <v>104</v>
      </c>
      <c r="C110" s="51">
        <v>13.27</v>
      </c>
      <c r="D110" s="51">
        <v>8.76</v>
      </c>
      <c r="E110" s="51">
        <v>25.09</v>
      </c>
      <c r="F110" s="51">
        <v>31.33</v>
      </c>
      <c r="G110" s="51">
        <v>25.89</v>
      </c>
      <c r="H110" s="51">
        <v>25.89</v>
      </c>
      <c r="I110" s="51">
        <v>25.89</v>
      </c>
      <c r="J110" s="51">
        <v>6.97</v>
      </c>
      <c r="K110" s="56">
        <v>6.97</v>
      </c>
      <c r="R110" s="26"/>
      <c r="S110" s="41"/>
      <c r="T110" s="26"/>
      <c r="U110" s="41"/>
      <c r="V110" s="26"/>
      <c r="X110" s="41"/>
      <c r="Z110" s="26"/>
      <c r="AA110" s="26"/>
      <c r="AB110" s="26"/>
      <c r="AC110" s="26"/>
      <c r="AD110" s="26"/>
      <c r="AE110" s="26"/>
      <c r="AF110" s="26"/>
      <c r="AG110" s="26"/>
      <c r="AH110" s="26"/>
    </row>
    <row r="111" spans="1:34" x14ac:dyDescent="0.25">
      <c r="A111" s="26"/>
      <c r="B111" s="45" t="s">
        <v>105</v>
      </c>
      <c r="C111" s="51">
        <v>6.09</v>
      </c>
      <c r="D111" s="51">
        <v>4.0199999999999996</v>
      </c>
      <c r="E111" s="51">
        <v>11.51</v>
      </c>
      <c r="F111" s="51">
        <v>14.37</v>
      </c>
      <c r="G111" s="51">
        <v>11.87</v>
      </c>
      <c r="H111" s="51">
        <v>11.87</v>
      </c>
      <c r="I111" s="51">
        <v>11.87</v>
      </c>
      <c r="J111" s="51">
        <v>3.2</v>
      </c>
      <c r="K111" s="56">
        <v>3.2</v>
      </c>
      <c r="R111" s="26"/>
      <c r="S111" s="41"/>
      <c r="T111" s="26"/>
      <c r="U111" s="41"/>
      <c r="V111" s="26"/>
      <c r="X111" s="41"/>
      <c r="Z111" s="26"/>
      <c r="AA111" s="26"/>
      <c r="AB111" s="26"/>
      <c r="AC111" s="26"/>
      <c r="AD111" s="26"/>
      <c r="AE111" s="26"/>
      <c r="AF111" s="26"/>
      <c r="AG111" s="26"/>
      <c r="AH111" s="26"/>
    </row>
    <row r="112" spans="1:34" x14ac:dyDescent="0.25">
      <c r="A112" s="26"/>
      <c r="B112" s="45" t="s">
        <v>106</v>
      </c>
      <c r="C112" s="51">
        <v>7.77</v>
      </c>
      <c r="D112" s="51">
        <v>5.13</v>
      </c>
      <c r="E112" s="51">
        <v>14.69</v>
      </c>
      <c r="F112" s="51">
        <v>18.34</v>
      </c>
      <c r="G112" s="51">
        <v>15.16</v>
      </c>
      <c r="H112" s="51">
        <v>15.16</v>
      </c>
      <c r="I112" s="51">
        <v>15.16</v>
      </c>
      <c r="J112" s="51">
        <v>4.08</v>
      </c>
      <c r="K112" s="56">
        <v>4.08</v>
      </c>
      <c r="R112" s="26"/>
      <c r="S112" s="41"/>
      <c r="T112" s="26"/>
      <c r="U112" s="41"/>
      <c r="V112" s="26"/>
      <c r="X112" s="41"/>
      <c r="Z112" s="26"/>
      <c r="AA112" s="26"/>
      <c r="AB112" s="26"/>
      <c r="AC112" s="26"/>
      <c r="AD112" s="26"/>
      <c r="AE112" s="26"/>
      <c r="AF112" s="26"/>
      <c r="AG112" s="26"/>
      <c r="AH112" s="26"/>
    </row>
    <row r="113" spans="1:34" x14ac:dyDescent="0.25">
      <c r="A113" s="26"/>
      <c r="B113" s="45" t="s">
        <v>107</v>
      </c>
      <c r="C113" s="51">
        <v>10.54</v>
      </c>
      <c r="D113" s="51">
        <v>6.96</v>
      </c>
      <c r="E113" s="51">
        <v>19.93</v>
      </c>
      <c r="F113" s="51">
        <v>24.89</v>
      </c>
      <c r="G113" s="51">
        <v>20.56</v>
      </c>
      <c r="H113" s="51">
        <v>20.56</v>
      </c>
      <c r="I113" s="51">
        <v>20.56</v>
      </c>
      <c r="J113" s="51">
        <v>5.54</v>
      </c>
      <c r="K113" s="56">
        <v>5.54</v>
      </c>
      <c r="R113" s="26"/>
      <c r="S113" s="41"/>
      <c r="T113" s="26"/>
      <c r="U113" s="41"/>
      <c r="V113" s="26"/>
      <c r="X113" s="41"/>
      <c r="Z113" s="26"/>
      <c r="AA113" s="26"/>
      <c r="AB113" s="26"/>
      <c r="AC113" s="26"/>
      <c r="AD113" s="26"/>
      <c r="AE113" s="26"/>
      <c r="AF113" s="26"/>
      <c r="AG113" s="26"/>
      <c r="AH113" s="26"/>
    </row>
    <row r="114" spans="1:34" x14ac:dyDescent="0.25">
      <c r="A114" s="26"/>
      <c r="B114" s="45" t="s">
        <v>108</v>
      </c>
      <c r="C114" s="51">
        <v>8.33</v>
      </c>
      <c r="D114" s="51">
        <v>5.5</v>
      </c>
      <c r="E114" s="51">
        <v>15.75</v>
      </c>
      <c r="F114" s="51">
        <v>19.670000000000002</v>
      </c>
      <c r="G114" s="51">
        <v>16.25</v>
      </c>
      <c r="H114" s="51">
        <v>16.25</v>
      </c>
      <c r="I114" s="51">
        <v>16.25</v>
      </c>
      <c r="J114" s="51">
        <v>4.38</v>
      </c>
      <c r="K114" s="56">
        <v>4.38</v>
      </c>
      <c r="R114" s="26"/>
      <c r="S114" s="41"/>
      <c r="T114" s="26"/>
      <c r="U114" s="41"/>
      <c r="V114" s="26"/>
      <c r="X114" s="41"/>
      <c r="Z114" s="26"/>
      <c r="AA114" s="26"/>
      <c r="AB114" s="26"/>
      <c r="AC114" s="26"/>
      <c r="AD114" s="26"/>
      <c r="AE114" s="26"/>
      <c r="AF114" s="26"/>
      <c r="AG114" s="26"/>
      <c r="AH114" s="26"/>
    </row>
    <row r="115" spans="1:34" x14ac:dyDescent="0.25">
      <c r="A115" s="26"/>
      <c r="B115" s="45" t="s">
        <v>109</v>
      </c>
      <c r="C115" s="51">
        <v>15.66</v>
      </c>
      <c r="D115" s="51">
        <v>10.34</v>
      </c>
      <c r="E115" s="51">
        <v>29.61</v>
      </c>
      <c r="F115" s="51">
        <v>36.979999999999997</v>
      </c>
      <c r="G115" s="51">
        <v>30.56</v>
      </c>
      <c r="H115" s="51">
        <v>30.56</v>
      </c>
      <c r="I115" s="51">
        <v>30.56</v>
      </c>
      <c r="J115" s="51">
        <v>8.23</v>
      </c>
      <c r="K115" s="56">
        <v>8.23</v>
      </c>
      <c r="R115" s="26"/>
      <c r="S115" s="41"/>
      <c r="T115" s="26"/>
      <c r="U115" s="41"/>
      <c r="V115" s="26"/>
      <c r="X115" s="41"/>
      <c r="Z115" s="26"/>
      <c r="AA115" s="26"/>
      <c r="AB115" s="26"/>
      <c r="AC115" s="26"/>
      <c r="AD115" s="26"/>
      <c r="AE115" s="26"/>
      <c r="AF115" s="26"/>
      <c r="AG115" s="26"/>
      <c r="AH115" s="26"/>
    </row>
    <row r="116" spans="1:34" x14ac:dyDescent="0.25">
      <c r="A116" s="26"/>
      <c r="B116" s="45" t="s">
        <v>110</v>
      </c>
      <c r="C116" s="51">
        <v>9.34</v>
      </c>
      <c r="D116" s="51">
        <v>6.17</v>
      </c>
      <c r="E116" s="51">
        <v>17.66</v>
      </c>
      <c r="F116" s="51">
        <v>22.05</v>
      </c>
      <c r="G116" s="51">
        <v>18.22</v>
      </c>
      <c r="H116" s="51">
        <v>18.22</v>
      </c>
      <c r="I116" s="51">
        <v>18.22</v>
      </c>
      <c r="J116" s="51">
        <v>4.91</v>
      </c>
      <c r="K116" s="56">
        <v>4.91</v>
      </c>
      <c r="R116" s="26"/>
      <c r="S116" s="41"/>
      <c r="T116" s="26"/>
      <c r="U116" s="41"/>
      <c r="V116" s="26"/>
      <c r="X116" s="41"/>
      <c r="Z116" s="26"/>
      <c r="AA116" s="26"/>
      <c r="AB116" s="26"/>
      <c r="AC116" s="26"/>
      <c r="AD116" s="26"/>
      <c r="AE116" s="26"/>
      <c r="AF116" s="26"/>
      <c r="AG116" s="26"/>
      <c r="AH116" s="26"/>
    </row>
    <row r="117" spans="1:34" x14ac:dyDescent="0.25">
      <c r="A117" s="26"/>
      <c r="B117" s="45" t="s">
        <v>111</v>
      </c>
      <c r="C117" s="51">
        <v>14.79</v>
      </c>
      <c r="D117" s="51">
        <v>9.77</v>
      </c>
      <c r="E117" s="51">
        <v>27.96</v>
      </c>
      <c r="F117" s="51">
        <v>34.92</v>
      </c>
      <c r="G117" s="51">
        <v>28.85</v>
      </c>
      <c r="H117" s="51">
        <v>28.85</v>
      </c>
      <c r="I117" s="51">
        <v>28.85</v>
      </c>
      <c r="J117" s="51">
        <v>7.77</v>
      </c>
      <c r="K117" s="56">
        <v>7.77</v>
      </c>
      <c r="R117" s="26"/>
      <c r="S117" s="41"/>
      <c r="T117" s="26"/>
      <c r="U117" s="41"/>
      <c r="V117" s="26"/>
      <c r="X117" s="41"/>
      <c r="Z117" s="26"/>
      <c r="AA117" s="26"/>
      <c r="AB117" s="26"/>
      <c r="AC117" s="26"/>
      <c r="AD117" s="26"/>
      <c r="AE117" s="26"/>
      <c r="AF117" s="26"/>
      <c r="AG117" s="26"/>
      <c r="AH117" s="26"/>
    </row>
    <row r="118" spans="1:34" x14ac:dyDescent="0.25">
      <c r="A118" s="26"/>
      <c r="B118" s="45" t="s">
        <v>112</v>
      </c>
      <c r="C118" s="51">
        <v>13.04</v>
      </c>
      <c r="D118" s="51">
        <v>8.61</v>
      </c>
      <c r="E118" s="51">
        <v>24.65</v>
      </c>
      <c r="F118" s="51">
        <v>30.79</v>
      </c>
      <c r="G118" s="51">
        <v>25.44</v>
      </c>
      <c r="H118" s="51">
        <v>25.44</v>
      </c>
      <c r="I118" s="51">
        <v>25.44</v>
      </c>
      <c r="J118" s="51">
        <v>6.85</v>
      </c>
      <c r="K118" s="56">
        <v>6.85</v>
      </c>
      <c r="R118" s="26"/>
      <c r="S118" s="41"/>
      <c r="T118" s="26"/>
      <c r="U118" s="41"/>
      <c r="V118" s="26"/>
      <c r="X118" s="41"/>
      <c r="Z118" s="26"/>
      <c r="AA118" s="26"/>
      <c r="AB118" s="26"/>
      <c r="AC118" s="26"/>
      <c r="AD118" s="26"/>
      <c r="AE118" s="26"/>
      <c r="AF118" s="26"/>
      <c r="AG118" s="26"/>
      <c r="AH118" s="26"/>
    </row>
    <row r="119" spans="1:34" x14ac:dyDescent="0.25">
      <c r="A119" s="26"/>
      <c r="B119" s="45" t="s">
        <v>113</v>
      </c>
      <c r="C119" s="51">
        <v>12.77</v>
      </c>
      <c r="D119" s="51">
        <v>8.43</v>
      </c>
      <c r="E119" s="51">
        <v>24.14</v>
      </c>
      <c r="F119" s="51">
        <v>30.15</v>
      </c>
      <c r="G119" s="51">
        <v>24.91</v>
      </c>
      <c r="H119" s="51">
        <v>24.91</v>
      </c>
      <c r="I119" s="51">
        <v>24.91</v>
      </c>
      <c r="J119" s="51">
        <v>6.71</v>
      </c>
      <c r="K119" s="56">
        <v>6.71</v>
      </c>
      <c r="R119" s="26"/>
      <c r="S119" s="41"/>
      <c r="T119" s="26"/>
      <c r="U119" s="41"/>
      <c r="V119" s="26"/>
      <c r="X119" s="41"/>
      <c r="Z119" s="26"/>
      <c r="AA119" s="26"/>
      <c r="AB119" s="26"/>
      <c r="AC119" s="26"/>
      <c r="AD119" s="26"/>
      <c r="AE119" s="26"/>
      <c r="AF119" s="26"/>
      <c r="AG119" s="26"/>
      <c r="AH119" s="26"/>
    </row>
    <row r="120" spans="1:34" x14ac:dyDescent="0.25">
      <c r="A120" s="26"/>
      <c r="B120" s="45" t="s">
        <v>114</v>
      </c>
      <c r="C120" s="51">
        <v>9.7799999999999994</v>
      </c>
      <c r="D120" s="51">
        <v>6.45</v>
      </c>
      <c r="E120" s="51">
        <v>18.48</v>
      </c>
      <c r="F120" s="51">
        <v>23.08</v>
      </c>
      <c r="G120" s="51">
        <v>19.07</v>
      </c>
      <c r="H120" s="51">
        <v>19.07</v>
      </c>
      <c r="I120" s="51">
        <v>19.07</v>
      </c>
      <c r="J120" s="51">
        <v>5.14</v>
      </c>
      <c r="K120" s="56">
        <v>5.14</v>
      </c>
      <c r="R120" s="26"/>
      <c r="S120" s="41"/>
      <c r="T120" s="26"/>
      <c r="U120" s="41"/>
      <c r="V120" s="26"/>
      <c r="X120" s="41"/>
      <c r="Z120" s="26"/>
      <c r="AA120" s="26"/>
      <c r="AB120" s="26"/>
      <c r="AC120" s="26"/>
      <c r="AD120" s="26"/>
      <c r="AE120" s="26"/>
      <c r="AF120" s="26"/>
      <c r="AG120" s="26"/>
      <c r="AH120" s="26"/>
    </row>
    <row r="121" spans="1:34" x14ac:dyDescent="0.25">
      <c r="A121" s="26"/>
      <c r="B121" s="45" t="s">
        <v>115</v>
      </c>
      <c r="C121" s="51">
        <v>7.47</v>
      </c>
      <c r="D121" s="51">
        <v>4.93</v>
      </c>
      <c r="E121" s="51">
        <v>14.12</v>
      </c>
      <c r="F121" s="51">
        <v>17.63</v>
      </c>
      <c r="G121" s="51">
        <v>14.57</v>
      </c>
      <c r="H121" s="51">
        <v>14.57</v>
      </c>
      <c r="I121" s="51">
        <v>14.57</v>
      </c>
      <c r="J121" s="51">
        <v>3.92</v>
      </c>
      <c r="K121" s="56">
        <v>3.92</v>
      </c>
      <c r="R121" s="26"/>
      <c r="S121" s="41"/>
      <c r="T121" s="26"/>
      <c r="U121" s="41"/>
      <c r="V121" s="26"/>
      <c r="X121" s="41"/>
      <c r="Z121" s="26"/>
      <c r="AA121" s="26"/>
      <c r="AB121" s="26"/>
      <c r="AC121" s="26"/>
      <c r="AD121" s="26"/>
      <c r="AE121" s="26"/>
      <c r="AF121" s="26"/>
      <c r="AG121" s="26"/>
      <c r="AH121" s="26"/>
    </row>
    <row r="122" spans="1:34" x14ac:dyDescent="0.25">
      <c r="A122" s="26"/>
      <c r="B122" s="45" t="s">
        <v>116</v>
      </c>
      <c r="C122" s="51">
        <v>13.59</v>
      </c>
      <c r="D122" s="51">
        <v>8.9700000000000006</v>
      </c>
      <c r="E122" s="51">
        <v>25.69</v>
      </c>
      <c r="F122" s="51">
        <v>32.090000000000003</v>
      </c>
      <c r="G122" s="51">
        <v>26.51</v>
      </c>
      <c r="H122" s="51">
        <v>26.51</v>
      </c>
      <c r="I122" s="51">
        <v>26.51</v>
      </c>
      <c r="J122" s="51">
        <v>7.14</v>
      </c>
      <c r="K122" s="56">
        <v>7.14</v>
      </c>
      <c r="R122" s="26"/>
      <c r="S122" s="41"/>
      <c r="T122" s="26"/>
      <c r="U122" s="41"/>
      <c r="V122" s="26"/>
      <c r="X122" s="41"/>
      <c r="Z122" s="26"/>
      <c r="AA122" s="26"/>
      <c r="AB122" s="26"/>
      <c r="AC122" s="26"/>
      <c r="AD122" s="26"/>
      <c r="AE122" s="26"/>
      <c r="AF122" s="26"/>
      <c r="AG122" s="26"/>
      <c r="AH122" s="26"/>
    </row>
    <row r="123" spans="1:34" x14ac:dyDescent="0.25">
      <c r="A123" s="26"/>
      <c r="B123" s="45" t="s">
        <v>117</v>
      </c>
      <c r="C123" s="51">
        <v>11.77</v>
      </c>
      <c r="D123" s="51">
        <v>7.77</v>
      </c>
      <c r="E123" s="51">
        <v>22.25</v>
      </c>
      <c r="F123" s="51">
        <v>27.79</v>
      </c>
      <c r="G123" s="51">
        <v>22.96</v>
      </c>
      <c r="H123" s="51">
        <v>22.96</v>
      </c>
      <c r="I123" s="51">
        <v>22.96</v>
      </c>
      <c r="J123" s="51">
        <v>6.18</v>
      </c>
      <c r="K123" s="56">
        <v>6.18</v>
      </c>
      <c r="R123" s="26"/>
      <c r="S123" s="41"/>
      <c r="T123" s="26"/>
      <c r="U123" s="41"/>
      <c r="V123" s="26"/>
      <c r="X123" s="41"/>
      <c r="Z123" s="26"/>
      <c r="AA123" s="26"/>
      <c r="AB123" s="26"/>
      <c r="AC123" s="26"/>
      <c r="AD123" s="26"/>
      <c r="AE123" s="26"/>
      <c r="AF123" s="26"/>
      <c r="AG123" s="26"/>
      <c r="AH123" s="26"/>
    </row>
    <row r="124" spans="1:34" x14ac:dyDescent="0.25">
      <c r="A124" s="26"/>
      <c r="B124" s="45" t="s">
        <v>118</v>
      </c>
      <c r="C124" s="51">
        <v>8.48</v>
      </c>
      <c r="D124" s="51">
        <v>5.6</v>
      </c>
      <c r="E124" s="51">
        <v>16.04</v>
      </c>
      <c r="F124" s="51">
        <v>20.03</v>
      </c>
      <c r="G124" s="51">
        <v>16.55</v>
      </c>
      <c r="H124" s="51">
        <v>16.55</v>
      </c>
      <c r="I124" s="51">
        <v>16.55</v>
      </c>
      <c r="J124" s="51">
        <v>4.46</v>
      </c>
      <c r="K124" s="56">
        <v>4.46</v>
      </c>
      <c r="R124" s="26"/>
      <c r="S124" s="41"/>
      <c r="T124" s="26"/>
      <c r="U124" s="41"/>
      <c r="V124" s="26"/>
      <c r="X124" s="41"/>
      <c r="Z124" s="26"/>
      <c r="AA124" s="26"/>
      <c r="AB124" s="26"/>
      <c r="AC124" s="26"/>
      <c r="AD124" s="26"/>
      <c r="AE124" s="26"/>
      <c r="AF124" s="26"/>
      <c r="AG124" s="26"/>
      <c r="AH124" s="26"/>
    </row>
    <row r="125" spans="1:34" x14ac:dyDescent="0.25">
      <c r="A125" s="26"/>
      <c r="B125" s="45" t="s">
        <v>119</v>
      </c>
      <c r="C125" s="51">
        <v>7.77</v>
      </c>
      <c r="D125" s="51">
        <v>5.13</v>
      </c>
      <c r="E125" s="51">
        <v>14.7</v>
      </c>
      <c r="F125" s="51">
        <v>18.36</v>
      </c>
      <c r="G125" s="51">
        <v>15.17</v>
      </c>
      <c r="H125" s="51">
        <v>15.17</v>
      </c>
      <c r="I125" s="51">
        <v>15.17</v>
      </c>
      <c r="J125" s="51">
        <v>4.08</v>
      </c>
      <c r="K125" s="56">
        <v>4.08</v>
      </c>
      <c r="R125" s="26"/>
      <c r="S125" s="41"/>
      <c r="T125" s="26"/>
      <c r="U125" s="41"/>
      <c r="V125" s="26"/>
      <c r="X125" s="41"/>
      <c r="Z125" s="26"/>
      <c r="AA125" s="26"/>
      <c r="AB125" s="26"/>
      <c r="AC125" s="26"/>
      <c r="AD125" s="26"/>
      <c r="AE125" s="26"/>
      <c r="AF125" s="26"/>
      <c r="AG125" s="26"/>
      <c r="AH125" s="26"/>
    </row>
    <row r="126" spans="1:34" x14ac:dyDescent="0.25">
      <c r="A126" s="26"/>
      <c r="B126" s="45" t="s">
        <v>120</v>
      </c>
      <c r="C126" s="51">
        <v>14.58</v>
      </c>
      <c r="D126" s="51">
        <v>9.6300000000000008</v>
      </c>
      <c r="E126" s="51">
        <v>27.57</v>
      </c>
      <c r="F126" s="51">
        <v>34.43</v>
      </c>
      <c r="G126" s="51">
        <v>28.45</v>
      </c>
      <c r="H126" s="51">
        <v>28.45</v>
      </c>
      <c r="I126" s="51">
        <v>28.45</v>
      </c>
      <c r="J126" s="51">
        <v>7.66</v>
      </c>
      <c r="K126" s="56">
        <v>7.66</v>
      </c>
      <c r="R126" s="26"/>
      <c r="S126" s="41"/>
      <c r="T126" s="26"/>
      <c r="U126" s="41"/>
      <c r="V126" s="26"/>
      <c r="X126" s="41"/>
      <c r="Z126" s="26"/>
      <c r="AA126" s="26"/>
      <c r="AB126" s="26"/>
      <c r="AC126" s="26"/>
      <c r="AD126" s="26"/>
      <c r="AE126" s="26"/>
      <c r="AF126" s="26"/>
      <c r="AG126" s="26"/>
      <c r="AH126" s="26"/>
    </row>
    <row r="127" spans="1:34" x14ac:dyDescent="0.25">
      <c r="A127" s="26"/>
      <c r="B127" s="45" t="s">
        <v>121</v>
      </c>
      <c r="C127" s="51">
        <v>10.1</v>
      </c>
      <c r="D127" s="51">
        <v>6.67</v>
      </c>
      <c r="E127" s="51">
        <v>19.09</v>
      </c>
      <c r="F127" s="51">
        <v>23.85</v>
      </c>
      <c r="G127" s="51">
        <v>19.7</v>
      </c>
      <c r="H127" s="51">
        <v>19.7</v>
      </c>
      <c r="I127" s="51">
        <v>19.7</v>
      </c>
      <c r="J127" s="51">
        <v>5.31</v>
      </c>
      <c r="K127" s="56">
        <v>5.31</v>
      </c>
      <c r="R127" s="26"/>
      <c r="S127" s="41"/>
      <c r="T127" s="26"/>
      <c r="U127" s="41"/>
      <c r="V127" s="26"/>
      <c r="X127" s="41"/>
      <c r="Z127" s="26"/>
      <c r="AA127" s="26"/>
      <c r="AB127" s="26"/>
      <c r="AC127" s="26"/>
      <c r="AD127" s="26"/>
      <c r="AE127" s="26"/>
      <c r="AF127" s="26"/>
      <c r="AG127" s="26"/>
      <c r="AH127" s="26"/>
    </row>
    <row r="128" spans="1:34" x14ac:dyDescent="0.25">
      <c r="A128" s="26"/>
      <c r="B128" s="45" t="s">
        <v>122</v>
      </c>
      <c r="C128" s="51">
        <v>13.45</v>
      </c>
      <c r="D128" s="51">
        <v>8.8800000000000008</v>
      </c>
      <c r="E128" s="51">
        <v>25.43</v>
      </c>
      <c r="F128" s="51">
        <v>31.77</v>
      </c>
      <c r="G128" s="51">
        <v>26.25</v>
      </c>
      <c r="H128" s="51">
        <v>26.25</v>
      </c>
      <c r="I128" s="51">
        <v>26.25</v>
      </c>
      <c r="J128" s="51">
        <v>7.07</v>
      </c>
      <c r="K128" s="56">
        <v>7.07</v>
      </c>
      <c r="R128" s="26"/>
      <c r="S128" s="41"/>
      <c r="T128" s="26"/>
      <c r="U128" s="41"/>
      <c r="V128" s="26"/>
      <c r="X128" s="41"/>
      <c r="Z128" s="26"/>
      <c r="AA128" s="26"/>
      <c r="AB128" s="26"/>
      <c r="AC128" s="26"/>
      <c r="AD128" s="26"/>
      <c r="AE128" s="26"/>
      <c r="AF128" s="26"/>
      <c r="AG128" s="26"/>
      <c r="AH128" s="26"/>
    </row>
    <row r="129" spans="1:34" x14ac:dyDescent="0.25">
      <c r="A129" s="26"/>
      <c r="B129" s="45" t="s">
        <v>123</v>
      </c>
      <c r="C129" s="51">
        <v>7.09</v>
      </c>
      <c r="D129" s="51">
        <v>4.68</v>
      </c>
      <c r="E129" s="51">
        <v>13.4</v>
      </c>
      <c r="F129" s="51">
        <v>16.739999999999998</v>
      </c>
      <c r="G129" s="51">
        <v>13.83</v>
      </c>
      <c r="H129" s="51">
        <v>13.83</v>
      </c>
      <c r="I129" s="51">
        <v>13.83</v>
      </c>
      <c r="J129" s="51">
        <v>3.72</v>
      </c>
      <c r="K129" s="56">
        <v>3.72</v>
      </c>
      <c r="R129" s="26"/>
      <c r="S129" s="41"/>
      <c r="T129" s="26"/>
      <c r="U129" s="41"/>
      <c r="V129" s="26"/>
      <c r="X129" s="41"/>
      <c r="Z129" s="26"/>
      <c r="AA129" s="26"/>
      <c r="AB129" s="26"/>
      <c r="AC129" s="26"/>
      <c r="AD129" s="26"/>
      <c r="AE129" s="26"/>
      <c r="AF129" s="26"/>
      <c r="AG129" s="26"/>
      <c r="AH129" s="26"/>
    </row>
    <row r="130" spans="1:34" x14ac:dyDescent="0.25">
      <c r="A130" s="26"/>
      <c r="B130" s="45" t="s">
        <v>124</v>
      </c>
      <c r="C130" s="51">
        <v>9.9700000000000006</v>
      </c>
      <c r="D130" s="51">
        <v>6.59</v>
      </c>
      <c r="E130" s="51">
        <v>18.86</v>
      </c>
      <c r="F130" s="51">
        <v>23.55</v>
      </c>
      <c r="G130" s="51">
        <v>19.46</v>
      </c>
      <c r="H130" s="51">
        <v>19.46</v>
      </c>
      <c r="I130" s="51">
        <v>19.46</v>
      </c>
      <c r="J130" s="51">
        <v>5.24</v>
      </c>
      <c r="K130" s="56">
        <v>5.24</v>
      </c>
      <c r="R130" s="26"/>
      <c r="S130" s="41"/>
      <c r="T130" s="26"/>
      <c r="U130" s="41"/>
      <c r="V130" s="26"/>
      <c r="X130" s="41"/>
      <c r="Z130" s="26"/>
      <c r="AA130" s="26"/>
      <c r="AB130" s="26"/>
      <c r="AC130" s="26"/>
      <c r="AD130" s="26"/>
      <c r="AE130" s="26"/>
      <c r="AF130" s="26"/>
      <c r="AG130" s="26"/>
      <c r="AH130" s="26"/>
    </row>
    <row r="131" spans="1:34" x14ac:dyDescent="0.25">
      <c r="A131" s="26"/>
      <c r="B131" s="45" t="s">
        <v>125</v>
      </c>
      <c r="C131" s="51">
        <v>6.2</v>
      </c>
      <c r="D131" s="51">
        <v>4.09</v>
      </c>
      <c r="E131" s="51">
        <v>11.72</v>
      </c>
      <c r="F131" s="51">
        <v>14.64</v>
      </c>
      <c r="G131" s="51">
        <v>12.1</v>
      </c>
      <c r="H131" s="51">
        <v>12.1</v>
      </c>
      <c r="I131" s="51">
        <v>12.1</v>
      </c>
      <c r="J131" s="51">
        <v>3.26</v>
      </c>
      <c r="K131" s="56">
        <v>3.26</v>
      </c>
      <c r="R131" s="26"/>
      <c r="S131" s="41"/>
      <c r="T131" s="26"/>
      <c r="U131" s="41"/>
      <c r="V131" s="26"/>
      <c r="X131" s="41"/>
      <c r="Z131" s="26"/>
      <c r="AA131" s="26"/>
      <c r="AB131" s="26"/>
      <c r="AC131" s="26"/>
      <c r="AD131" s="26"/>
      <c r="AE131" s="26"/>
      <c r="AF131" s="26"/>
      <c r="AG131" s="26"/>
      <c r="AH131" s="26"/>
    </row>
    <row r="132" spans="1:34" x14ac:dyDescent="0.25">
      <c r="A132" s="26"/>
      <c r="B132" s="45" t="s">
        <v>126</v>
      </c>
      <c r="C132" s="51">
        <v>8.7100000000000009</v>
      </c>
      <c r="D132" s="51">
        <v>5.75</v>
      </c>
      <c r="E132" s="51">
        <v>16.46</v>
      </c>
      <c r="F132" s="51">
        <v>20.56</v>
      </c>
      <c r="G132" s="51">
        <v>16.989999999999998</v>
      </c>
      <c r="H132" s="51">
        <v>16.989999999999998</v>
      </c>
      <c r="I132" s="51">
        <v>16.989999999999998</v>
      </c>
      <c r="J132" s="51">
        <v>4.57</v>
      </c>
      <c r="K132" s="56">
        <v>4.57</v>
      </c>
      <c r="R132" s="26"/>
      <c r="S132" s="41"/>
      <c r="T132" s="26"/>
      <c r="U132" s="41"/>
      <c r="V132" s="26"/>
      <c r="X132" s="41"/>
      <c r="Z132" s="26"/>
      <c r="AA132" s="26"/>
      <c r="AB132" s="26"/>
      <c r="AC132" s="26"/>
      <c r="AD132" s="26"/>
      <c r="AE132" s="26"/>
      <c r="AF132" s="26"/>
      <c r="AG132" s="26"/>
      <c r="AH132" s="26"/>
    </row>
    <row r="133" spans="1:34" x14ac:dyDescent="0.25">
      <c r="A133" s="26"/>
      <c r="B133" s="45" t="s">
        <v>127</v>
      </c>
      <c r="C133" s="51">
        <v>9.82</v>
      </c>
      <c r="D133" s="51">
        <v>6.48</v>
      </c>
      <c r="E133" s="51">
        <v>18.559999999999999</v>
      </c>
      <c r="F133" s="51">
        <v>23.18</v>
      </c>
      <c r="G133" s="51">
        <v>19.149999999999999</v>
      </c>
      <c r="H133" s="51">
        <v>19.149999999999999</v>
      </c>
      <c r="I133" s="51">
        <v>19.149999999999999</v>
      </c>
      <c r="J133" s="51">
        <v>5.16</v>
      </c>
      <c r="K133" s="56">
        <v>5.16</v>
      </c>
      <c r="R133" s="26"/>
      <c r="S133" s="41"/>
      <c r="T133" s="26"/>
      <c r="U133" s="41"/>
      <c r="V133" s="26"/>
      <c r="X133" s="41"/>
      <c r="Z133" s="26"/>
      <c r="AA133" s="26"/>
      <c r="AB133" s="26"/>
      <c r="AC133" s="26"/>
      <c r="AD133" s="26"/>
      <c r="AE133" s="26"/>
      <c r="AF133" s="26"/>
      <c r="AG133" s="26"/>
      <c r="AH133" s="26"/>
    </row>
    <row r="134" spans="1:34" x14ac:dyDescent="0.25">
      <c r="A134" s="26"/>
      <c r="B134" s="45" t="s">
        <v>128</v>
      </c>
      <c r="C134" s="51">
        <v>10.94</v>
      </c>
      <c r="D134" s="51">
        <v>7.22</v>
      </c>
      <c r="E134" s="51">
        <v>20.68</v>
      </c>
      <c r="F134" s="51">
        <v>25.83</v>
      </c>
      <c r="G134" s="51">
        <v>21.34</v>
      </c>
      <c r="H134" s="51">
        <v>21.34</v>
      </c>
      <c r="I134" s="51">
        <v>21.34</v>
      </c>
      <c r="J134" s="51">
        <v>5.75</v>
      </c>
      <c r="K134" s="56">
        <v>5.75</v>
      </c>
      <c r="R134" s="26"/>
      <c r="S134" s="41"/>
      <c r="T134" s="26"/>
      <c r="U134" s="41"/>
      <c r="V134" s="26"/>
      <c r="X134" s="41"/>
      <c r="Z134" s="26"/>
      <c r="AA134" s="26"/>
      <c r="AB134" s="26"/>
      <c r="AC134" s="26"/>
      <c r="AD134" s="26"/>
      <c r="AE134" s="26"/>
      <c r="AF134" s="26"/>
      <c r="AG134" s="26"/>
      <c r="AH134" s="26"/>
    </row>
    <row r="135" spans="1:34" x14ac:dyDescent="0.25">
      <c r="A135" s="26"/>
      <c r="B135" s="45" t="s">
        <v>129</v>
      </c>
      <c r="C135" s="51">
        <v>14.83</v>
      </c>
      <c r="D135" s="51">
        <v>9.7899999999999991</v>
      </c>
      <c r="E135" s="51">
        <v>28.03</v>
      </c>
      <c r="F135" s="51">
        <v>35.01</v>
      </c>
      <c r="G135" s="51">
        <v>28.93</v>
      </c>
      <c r="H135" s="51">
        <v>28.93</v>
      </c>
      <c r="I135" s="51">
        <v>28.93</v>
      </c>
      <c r="J135" s="51">
        <v>7.79</v>
      </c>
      <c r="K135" s="56">
        <v>7.79</v>
      </c>
      <c r="R135" s="26"/>
      <c r="S135" s="41"/>
      <c r="T135" s="26"/>
      <c r="U135" s="41"/>
      <c r="V135" s="26"/>
      <c r="X135" s="41"/>
      <c r="Z135" s="26"/>
      <c r="AA135" s="26"/>
      <c r="AB135" s="26"/>
      <c r="AC135" s="26"/>
      <c r="AD135" s="26"/>
      <c r="AE135" s="26"/>
      <c r="AF135" s="26"/>
      <c r="AG135" s="26"/>
      <c r="AH135" s="26"/>
    </row>
    <row r="136" spans="1:34" x14ac:dyDescent="0.25">
      <c r="A136" s="26"/>
      <c r="B136" s="45" t="s">
        <v>130</v>
      </c>
      <c r="C136" s="51">
        <v>13.38</v>
      </c>
      <c r="D136" s="51">
        <v>8.84</v>
      </c>
      <c r="E136" s="51">
        <v>25.3</v>
      </c>
      <c r="F136" s="51">
        <v>31.6</v>
      </c>
      <c r="G136" s="51">
        <v>26.11</v>
      </c>
      <c r="H136" s="51">
        <v>26.11</v>
      </c>
      <c r="I136" s="51">
        <v>26.11</v>
      </c>
      <c r="J136" s="51">
        <v>7.03</v>
      </c>
      <c r="K136" s="56">
        <v>7.03</v>
      </c>
      <c r="R136" s="26"/>
      <c r="S136" s="41"/>
      <c r="T136" s="26"/>
      <c r="U136" s="41"/>
      <c r="V136" s="26"/>
      <c r="X136" s="41"/>
      <c r="Z136" s="26"/>
      <c r="AA136" s="26"/>
      <c r="AB136" s="26"/>
      <c r="AC136" s="26"/>
      <c r="AD136" s="26"/>
      <c r="AE136" s="26"/>
      <c r="AF136" s="26"/>
      <c r="AG136" s="26"/>
      <c r="AH136" s="26"/>
    </row>
    <row r="137" spans="1:34" x14ac:dyDescent="0.25">
      <c r="A137" s="26"/>
      <c r="B137" s="46" t="s">
        <v>131</v>
      </c>
      <c r="C137" s="57">
        <v>4.4000000000000004</v>
      </c>
      <c r="D137" s="57">
        <v>2.91</v>
      </c>
      <c r="E137" s="57">
        <v>8.32</v>
      </c>
      <c r="F137" s="57">
        <v>10.4</v>
      </c>
      <c r="G137" s="57">
        <v>8.59</v>
      </c>
      <c r="H137" s="57">
        <v>8.59</v>
      </c>
      <c r="I137" s="57">
        <v>8.59</v>
      </c>
      <c r="J137" s="57">
        <v>2.31</v>
      </c>
      <c r="K137" s="58">
        <v>2.31</v>
      </c>
      <c r="R137" s="26"/>
      <c r="S137" s="41"/>
      <c r="T137" s="26"/>
      <c r="U137" s="41"/>
      <c r="V137" s="26"/>
      <c r="X137" s="41"/>
      <c r="Z137" s="26"/>
      <c r="AA137" s="26"/>
      <c r="AB137" s="26"/>
      <c r="AC137" s="26"/>
      <c r="AD137" s="26"/>
      <c r="AE137" s="26"/>
      <c r="AF137" s="26"/>
      <c r="AG137" s="26"/>
      <c r="AH137" s="26"/>
    </row>
    <row r="138" spans="1:34" x14ac:dyDescent="0.25">
      <c r="A138" s="26"/>
      <c r="B138" s="26"/>
      <c r="C138" s="26"/>
      <c r="D138" s="26"/>
      <c r="E138" s="26"/>
      <c r="F138" s="26"/>
      <c r="G138" s="26"/>
      <c r="H138" s="26"/>
      <c r="I138" s="26"/>
      <c r="J138" s="26"/>
      <c r="K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row>
    <row r="139" spans="1:34" x14ac:dyDescent="0.25">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row>
    <row r="140" spans="1:34" x14ac:dyDescent="0.25">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row>
    <row r="141" spans="1:34" x14ac:dyDescent="0.25">
      <c r="A141" s="26"/>
      <c r="B141" s="42"/>
      <c r="C141" s="42"/>
      <c r="D141" s="42"/>
      <c r="E141" s="42"/>
      <c r="F141" s="42"/>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row>
    <row r="142" spans="1:34" x14ac:dyDescent="0.25">
      <c r="A142" s="26"/>
      <c r="B142" s="39"/>
      <c r="C142" s="39"/>
      <c r="D142" s="39"/>
      <c r="E142" s="39"/>
      <c r="F142" s="39"/>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row>
    <row r="143" spans="1:34" ht="128.25" x14ac:dyDescent="0.25">
      <c r="A143" s="26"/>
      <c r="B143" s="52"/>
      <c r="C143" s="663" t="s">
        <v>417</v>
      </c>
      <c r="D143" s="663"/>
      <c r="E143" s="663"/>
      <c r="F143" s="664"/>
      <c r="G143" s="177" t="s">
        <v>418</v>
      </c>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row>
    <row r="144" spans="1:34" x14ac:dyDescent="0.25">
      <c r="A144" s="26"/>
      <c r="B144" s="169" t="s">
        <v>175</v>
      </c>
      <c r="C144" s="170" t="s">
        <v>166</v>
      </c>
      <c r="D144" s="170" t="s">
        <v>167</v>
      </c>
      <c r="E144" s="170" t="s">
        <v>168</v>
      </c>
      <c r="F144" s="171" t="s">
        <v>180</v>
      </c>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row>
    <row r="145" spans="1:34" x14ac:dyDescent="0.25">
      <c r="A145" s="26"/>
      <c r="B145" s="45" t="s">
        <v>104</v>
      </c>
      <c r="C145" s="73">
        <v>374.36</v>
      </c>
      <c r="D145" s="51">
        <v>235.01</v>
      </c>
      <c r="E145" s="51">
        <v>313.74</v>
      </c>
      <c r="F145" s="56">
        <v>0</v>
      </c>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row>
    <row r="146" spans="1:34" x14ac:dyDescent="0.25">
      <c r="A146" s="26"/>
      <c r="B146" s="45" t="s">
        <v>105</v>
      </c>
      <c r="C146" s="73">
        <v>347.2</v>
      </c>
      <c r="D146" s="51">
        <v>309.41000000000003</v>
      </c>
      <c r="E146" s="51">
        <v>168.29</v>
      </c>
      <c r="F146" s="56">
        <v>0</v>
      </c>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row>
    <row r="147" spans="1:34" x14ac:dyDescent="0.25">
      <c r="A147" s="26"/>
      <c r="B147" s="45" t="s">
        <v>106</v>
      </c>
      <c r="C147" s="73">
        <v>251.54</v>
      </c>
      <c r="D147" s="51">
        <v>98.02</v>
      </c>
      <c r="E147" s="51">
        <v>39.67</v>
      </c>
      <c r="F147" s="56">
        <v>0</v>
      </c>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row>
    <row r="148" spans="1:34" x14ac:dyDescent="0.25">
      <c r="A148" s="26"/>
      <c r="B148" s="45" t="s">
        <v>107</v>
      </c>
      <c r="C148" s="73">
        <v>127.54</v>
      </c>
      <c r="D148" s="51">
        <v>127.54</v>
      </c>
      <c r="E148" s="51">
        <v>45.68</v>
      </c>
      <c r="F148" s="56">
        <v>0</v>
      </c>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row>
    <row r="149" spans="1:34" x14ac:dyDescent="0.25">
      <c r="A149" s="26"/>
      <c r="B149" s="45" t="s">
        <v>108</v>
      </c>
      <c r="C149" s="73">
        <v>96.84</v>
      </c>
      <c r="D149" s="51">
        <v>96.84</v>
      </c>
      <c r="E149" s="51">
        <v>236.81</v>
      </c>
      <c r="F149" s="56">
        <v>0</v>
      </c>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row>
    <row r="150" spans="1:34" x14ac:dyDescent="0.25">
      <c r="A150" s="26"/>
      <c r="B150" s="45" t="s">
        <v>109</v>
      </c>
      <c r="C150" s="73">
        <v>129.91</v>
      </c>
      <c r="D150" s="51">
        <v>61.41</v>
      </c>
      <c r="E150" s="51">
        <v>100.97</v>
      </c>
      <c r="F150" s="56">
        <v>0</v>
      </c>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row>
    <row r="151" spans="1:34" x14ac:dyDescent="0.25">
      <c r="A151" s="26"/>
      <c r="B151" s="45" t="s">
        <v>110</v>
      </c>
      <c r="C151" s="73">
        <v>638.9</v>
      </c>
      <c r="D151" s="51">
        <v>638.9</v>
      </c>
      <c r="E151" s="51">
        <v>338.98</v>
      </c>
      <c r="F151" s="56">
        <v>0</v>
      </c>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row>
    <row r="152" spans="1:34" x14ac:dyDescent="0.25">
      <c r="A152" s="26"/>
      <c r="B152" s="45" t="s">
        <v>111</v>
      </c>
      <c r="C152" s="73">
        <v>63.77</v>
      </c>
      <c r="D152" s="51">
        <v>48.42</v>
      </c>
      <c r="E152" s="51">
        <v>84.14</v>
      </c>
      <c r="F152" s="56">
        <v>0</v>
      </c>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row>
    <row r="153" spans="1:34" x14ac:dyDescent="0.25">
      <c r="A153" s="26"/>
      <c r="B153" s="45" t="s">
        <v>112</v>
      </c>
      <c r="C153" s="73">
        <v>258.63</v>
      </c>
      <c r="D153" s="51">
        <v>258.63</v>
      </c>
      <c r="E153" s="51">
        <v>145.44999999999999</v>
      </c>
      <c r="F153" s="56">
        <v>0</v>
      </c>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row>
    <row r="154" spans="1:34" x14ac:dyDescent="0.25">
      <c r="A154" s="26"/>
      <c r="B154" s="45" t="s">
        <v>113</v>
      </c>
      <c r="C154" s="73">
        <v>190.13</v>
      </c>
      <c r="D154" s="51">
        <v>190.13</v>
      </c>
      <c r="E154" s="51">
        <v>234.4</v>
      </c>
      <c r="F154" s="56">
        <v>0</v>
      </c>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row>
    <row r="155" spans="1:34" x14ac:dyDescent="0.25">
      <c r="A155" s="26"/>
      <c r="B155" s="45" t="s">
        <v>114</v>
      </c>
      <c r="C155" s="73">
        <v>284.61</v>
      </c>
      <c r="D155" s="51">
        <v>214.93</v>
      </c>
      <c r="E155" s="51">
        <v>192.33</v>
      </c>
      <c r="F155" s="56">
        <v>0</v>
      </c>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row>
    <row r="156" spans="1:34" x14ac:dyDescent="0.25">
      <c r="A156" s="26"/>
      <c r="B156" s="45" t="s">
        <v>115</v>
      </c>
      <c r="C156" s="73">
        <v>550.33000000000004</v>
      </c>
      <c r="D156" s="51">
        <v>550.33000000000004</v>
      </c>
      <c r="E156" s="51">
        <v>19.23</v>
      </c>
      <c r="F156" s="56">
        <v>0</v>
      </c>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row>
    <row r="157" spans="1:34" x14ac:dyDescent="0.25">
      <c r="A157" s="26"/>
      <c r="B157" s="45" t="s">
        <v>116</v>
      </c>
      <c r="C157" s="73">
        <v>173.6</v>
      </c>
      <c r="D157" s="51">
        <v>86.21</v>
      </c>
      <c r="E157" s="51">
        <v>94.96</v>
      </c>
      <c r="F157" s="56">
        <v>0</v>
      </c>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row>
    <row r="158" spans="1:34" x14ac:dyDescent="0.25">
      <c r="A158" s="26"/>
      <c r="B158" s="45" t="s">
        <v>117</v>
      </c>
      <c r="C158" s="73">
        <v>160.61000000000001</v>
      </c>
      <c r="D158" s="51">
        <v>92.11</v>
      </c>
      <c r="E158" s="51">
        <v>56.5</v>
      </c>
      <c r="F158" s="56">
        <v>0</v>
      </c>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row>
    <row r="159" spans="1:34" x14ac:dyDescent="0.25">
      <c r="A159" s="26"/>
      <c r="B159" s="45" t="s">
        <v>118</v>
      </c>
      <c r="C159" s="73">
        <v>449.95</v>
      </c>
      <c r="D159" s="51">
        <v>312.95</v>
      </c>
      <c r="E159" s="51">
        <v>112.99</v>
      </c>
      <c r="F159" s="56">
        <v>0</v>
      </c>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row>
    <row r="160" spans="1:34" x14ac:dyDescent="0.25">
      <c r="A160" s="26"/>
      <c r="B160" s="45" t="s">
        <v>119</v>
      </c>
      <c r="C160" s="73">
        <v>64.95</v>
      </c>
      <c r="D160" s="51">
        <v>64.95</v>
      </c>
      <c r="E160" s="51">
        <v>60.1</v>
      </c>
      <c r="F160" s="56">
        <v>0</v>
      </c>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row>
    <row r="161" spans="1:34" x14ac:dyDescent="0.25">
      <c r="A161" s="26"/>
      <c r="B161" s="45" t="s">
        <v>120</v>
      </c>
      <c r="C161" s="73">
        <v>105.11</v>
      </c>
      <c r="D161" s="51">
        <v>70.86</v>
      </c>
      <c r="E161" s="51">
        <v>66.11</v>
      </c>
      <c r="F161" s="56">
        <v>0</v>
      </c>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row>
    <row r="162" spans="1:34" x14ac:dyDescent="0.25">
      <c r="A162" s="26"/>
      <c r="B162" s="45" t="s">
        <v>121</v>
      </c>
      <c r="C162" s="73">
        <v>281.07</v>
      </c>
      <c r="D162" s="51">
        <v>281.07</v>
      </c>
      <c r="E162" s="51">
        <v>82.94</v>
      </c>
      <c r="F162" s="56">
        <v>0</v>
      </c>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row>
    <row r="163" spans="1:34" x14ac:dyDescent="0.25">
      <c r="A163" s="26"/>
      <c r="B163" s="45" t="s">
        <v>122</v>
      </c>
      <c r="C163" s="73">
        <v>105.11</v>
      </c>
      <c r="D163" s="51">
        <v>105.11</v>
      </c>
      <c r="E163" s="51">
        <v>134.63</v>
      </c>
      <c r="F163" s="56">
        <v>0</v>
      </c>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row>
    <row r="164" spans="1:34" x14ac:dyDescent="0.25">
      <c r="A164" s="26"/>
      <c r="B164" s="45" t="s">
        <v>123</v>
      </c>
      <c r="C164" s="73">
        <v>871.55</v>
      </c>
      <c r="D164" s="51">
        <v>871.55</v>
      </c>
      <c r="E164" s="51">
        <v>188.72</v>
      </c>
      <c r="F164" s="56">
        <v>0</v>
      </c>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row>
    <row r="165" spans="1:34" x14ac:dyDescent="0.25">
      <c r="A165" s="26"/>
      <c r="B165" s="45" t="s">
        <v>124</v>
      </c>
      <c r="C165" s="73">
        <v>238.55</v>
      </c>
      <c r="D165" s="51">
        <v>148.80000000000001</v>
      </c>
      <c r="E165" s="51">
        <v>158.66999999999999</v>
      </c>
      <c r="F165" s="56">
        <v>0</v>
      </c>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row>
    <row r="166" spans="1:34" x14ac:dyDescent="0.25">
      <c r="A166" s="26"/>
      <c r="B166" s="45" t="s">
        <v>125</v>
      </c>
      <c r="C166" s="73">
        <v>68.5</v>
      </c>
      <c r="D166" s="51">
        <v>47.24</v>
      </c>
      <c r="E166" s="51">
        <v>441.16</v>
      </c>
      <c r="F166" s="56">
        <v>0</v>
      </c>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row>
    <row r="167" spans="1:34" x14ac:dyDescent="0.25">
      <c r="A167" s="26"/>
      <c r="B167" s="45" t="s">
        <v>126</v>
      </c>
      <c r="C167" s="73">
        <v>109.83</v>
      </c>
      <c r="D167" s="51">
        <v>77.94</v>
      </c>
      <c r="E167" s="51">
        <v>74.53</v>
      </c>
      <c r="F167" s="56">
        <v>0</v>
      </c>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row>
    <row r="168" spans="1:34" x14ac:dyDescent="0.25">
      <c r="A168" s="26"/>
      <c r="B168" s="45" t="s">
        <v>127</v>
      </c>
      <c r="C168" s="73">
        <v>72.040000000000006</v>
      </c>
      <c r="D168" s="51">
        <v>47.24</v>
      </c>
      <c r="E168" s="51">
        <v>177.91</v>
      </c>
      <c r="F168" s="56">
        <v>0</v>
      </c>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row>
    <row r="169" spans="1:34" x14ac:dyDescent="0.25">
      <c r="A169" s="26"/>
      <c r="B169" s="45" t="s">
        <v>128</v>
      </c>
      <c r="C169" s="73">
        <v>159.43</v>
      </c>
      <c r="D169" s="51">
        <v>159.43</v>
      </c>
      <c r="E169" s="51">
        <v>119</v>
      </c>
      <c r="F169" s="56">
        <v>0</v>
      </c>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row>
    <row r="170" spans="1:34" x14ac:dyDescent="0.25">
      <c r="A170" s="26"/>
      <c r="B170" s="45" t="s">
        <v>129</v>
      </c>
      <c r="C170" s="73">
        <v>216.12</v>
      </c>
      <c r="D170" s="51">
        <v>77.94</v>
      </c>
      <c r="E170" s="51">
        <v>68.52</v>
      </c>
      <c r="F170" s="56">
        <v>0</v>
      </c>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row>
    <row r="171" spans="1:34" x14ac:dyDescent="0.25">
      <c r="A171" s="26"/>
      <c r="B171" s="45" t="s">
        <v>130</v>
      </c>
      <c r="C171" s="73">
        <v>196.04</v>
      </c>
      <c r="D171" s="51">
        <v>196.04</v>
      </c>
      <c r="E171" s="51">
        <v>79.34</v>
      </c>
      <c r="F171" s="56">
        <v>0</v>
      </c>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row>
    <row r="172" spans="1:34" x14ac:dyDescent="0.25">
      <c r="A172" s="26"/>
      <c r="B172" s="46" t="s">
        <v>131</v>
      </c>
      <c r="C172" s="97">
        <v>269.26</v>
      </c>
      <c r="D172" s="57">
        <v>269.26</v>
      </c>
      <c r="E172" s="57">
        <v>141.84</v>
      </c>
      <c r="F172" s="58">
        <v>0</v>
      </c>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row>
    <row r="173" spans="1:34" x14ac:dyDescent="0.25">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row>
    <row r="174" spans="1:34" x14ac:dyDescent="0.25">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row>
    <row r="175" spans="1:34" x14ac:dyDescent="0.25">
      <c r="A175" s="26"/>
      <c r="B175" s="149"/>
      <c r="C175" s="149"/>
      <c r="D175" s="149"/>
      <c r="E175" s="149"/>
      <c r="F175" s="149"/>
      <c r="G175" s="149"/>
      <c r="H175" s="149"/>
      <c r="I175" s="149"/>
      <c r="J175" s="149"/>
      <c r="K175" s="149"/>
      <c r="L175" s="149"/>
      <c r="M175" s="149"/>
      <c r="N175" s="149"/>
      <c r="O175" s="149"/>
      <c r="P175" s="149"/>
      <c r="Q175" s="149"/>
      <c r="R175" s="149"/>
      <c r="S175" s="149"/>
      <c r="T175" s="149"/>
      <c r="U175" s="149"/>
      <c r="V175" s="26"/>
      <c r="W175" s="26"/>
      <c r="X175" s="26"/>
      <c r="Y175" s="26"/>
      <c r="Z175" s="26"/>
      <c r="AA175" s="26"/>
      <c r="AB175" s="26"/>
      <c r="AC175" s="26"/>
      <c r="AD175" s="26"/>
      <c r="AE175" s="26"/>
      <c r="AF175" s="26"/>
      <c r="AG175" s="26"/>
      <c r="AH175" s="26"/>
    </row>
    <row r="176" spans="1:34" ht="15" customHeight="1" x14ac:dyDescent="0.25">
      <c r="A176" s="26"/>
      <c r="B176" s="82"/>
      <c r="C176" s="82"/>
      <c r="D176" s="82"/>
      <c r="E176" s="82"/>
      <c r="F176" s="82"/>
      <c r="G176" s="82"/>
      <c r="H176" s="82"/>
      <c r="I176" s="82"/>
      <c r="J176" s="82"/>
      <c r="K176" s="82"/>
      <c r="L176" s="82"/>
      <c r="M176" s="82"/>
      <c r="N176" s="82"/>
      <c r="O176" s="82"/>
      <c r="P176" s="82"/>
      <c r="Q176" s="82"/>
      <c r="R176" s="82"/>
      <c r="S176" s="82"/>
      <c r="T176" s="82"/>
      <c r="U176" s="82"/>
      <c r="V176" s="26"/>
      <c r="W176" s="26"/>
      <c r="X176" s="26"/>
      <c r="Y176" s="26"/>
      <c r="Z176" s="26"/>
      <c r="AA176" s="26"/>
      <c r="AB176" s="26"/>
      <c r="AC176" s="26"/>
      <c r="AD176" s="26"/>
      <c r="AE176" s="26"/>
      <c r="AF176" s="26"/>
      <c r="AG176" s="26"/>
      <c r="AH176" s="26"/>
    </row>
    <row r="177" spans="1:34" ht="76.5" x14ac:dyDescent="0.25">
      <c r="A177" s="26"/>
      <c r="B177" s="135" t="s">
        <v>175</v>
      </c>
      <c r="C177" s="89" t="s">
        <v>213</v>
      </c>
      <c r="D177" s="89" t="s">
        <v>214</v>
      </c>
      <c r="E177" s="89" t="s">
        <v>215</v>
      </c>
      <c r="F177" s="89" t="s">
        <v>216</v>
      </c>
      <c r="G177" s="89" t="s">
        <v>217</v>
      </c>
      <c r="H177" s="89" t="s">
        <v>218</v>
      </c>
      <c r="I177" s="89" t="s">
        <v>219</v>
      </c>
      <c r="J177" s="89" t="s">
        <v>220</v>
      </c>
      <c r="K177" s="89" t="s">
        <v>221</v>
      </c>
      <c r="L177" s="88" t="s">
        <v>222</v>
      </c>
      <c r="M177" s="177" t="s">
        <v>264</v>
      </c>
      <c r="V177" s="26"/>
      <c r="W177" s="26"/>
      <c r="X177" s="26"/>
      <c r="Y177" s="26"/>
      <c r="Z177" s="26"/>
      <c r="AA177" s="26"/>
      <c r="AB177" s="26"/>
      <c r="AC177" s="26"/>
      <c r="AD177" s="26"/>
      <c r="AE177" s="26"/>
      <c r="AF177" s="26"/>
      <c r="AG177" s="26"/>
      <c r="AH177" s="26"/>
    </row>
    <row r="178" spans="1:34" x14ac:dyDescent="0.25">
      <c r="A178" s="26"/>
      <c r="B178" s="45" t="s">
        <v>104</v>
      </c>
      <c r="C178" s="51">
        <v>20.010000000000002</v>
      </c>
      <c r="D178" s="51">
        <v>41.34</v>
      </c>
      <c r="E178" s="67">
        <v>44.57</v>
      </c>
      <c r="F178" s="67">
        <v>20.39</v>
      </c>
      <c r="G178" s="67">
        <v>27.11</v>
      </c>
      <c r="H178" s="67">
        <v>20.63</v>
      </c>
      <c r="I178" s="67">
        <v>27.97</v>
      </c>
      <c r="J178" s="67">
        <v>25.61</v>
      </c>
      <c r="K178" s="67">
        <v>31.03</v>
      </c>
      <c r="L178" s="68">
        <v>23.96</v>
      </c>
      <c r="V178" s="26"/>
      <c r="W178" s="26"/>
      <c r="X178" s="26"/>
      <c r="Y178" s="26"/>
      <c r="Z178" s="26"/>
      <c r="AA178" s="26"/>
      <c r="AB178" s="26"/>
      <c r="AC178" s="26"/>
      <c r="AD178" s="26"/>
      <c r="AE178" s="26"/>
      <c r="AF178" s="26"/>
      <c r="AG178" s="26"/>
      <c r="AH178" s="26"/>
    </row>
    <row r="179" spans="1:34" x14ac:dyDescent="0.25">
      <c r="A179" s="26"/>
      <c r="B179" s="45" t="s">
        <v>105</v>
      </c>
      <c r="C179" s="51">
        <v>21.91</v>
      </c>
      <c r="D179" s="51">
        <v>49.41</v>
      </c>
      <c r="E179" s="67">
        <v>53.27</v>
      </c>
      <c r="F179" s="67">
        <v>24.37</v>
      </c>
      <c r="G179" s="67">
        <v>32.409999999999997</v>
      </c>
      <c r="H179" s="67">
        <v>24.65</v>
      </c>
      <c r="I179" s="67">
        <v>33.43</v>
      </c>
      <c r="J179" s="67">
        <v>30.61</v>
      </c>
      <c r="K179" s="67">
        <v>37.08</v>
      </c>
      <c r="L179" s="68">
        <v>28.64</v>
      </c>
      <c r="V179" s="26"/>
      <c r="W179" s="26"/>
      <c r="X179" s="26"/>
      <c r="Y179" s="26"/>
      <c r="Z179" s="26"/>
      <c r="AA179" s="26"/>
      <c r="AB179" s="26"/>
      <c r="AC179" s="26"/>
      <c r="AD179" s="26"/>
      <c r="AE179" s="26"/>
      <c r="AF179" s="26"/>
      <c r="AG179" s="26"/>
      <c r="AH179" s="26"/>
    </row>
    <row r="180" spans="1:34" x14ac:dyDescent="0.25">
      <c r="A180" s="26"/>
      <c r="B180" s="45" t="s">
        <v>106</v>
      </c>
      <c r="C180" s="51">
        <v>1.02</v>
      </c>
      <c r="D180" s="51">
        <v>5.49</v>
      </c>
      <c r="E180" s="67">
        <v>9</v>
      </c>
      <c r="F180" s="67">
        <v>4.1100000000000003</v>
      </c>
      <c r="G180" s="67">
        <v>5.47</v>
      </c>
      <c r="H180" s="67">
        <v>4.16</v>
      </c>
      <c r="I180" s="67">
        <v>5.65</v>
      </c>
      <c r="J180" s="67">
        <v>5.17</v>
      </c>
      <c r="K180" s="67">
        <v>6.26</v>
      </c>
      <c r="L180" s="68">
        <v>4.84</v>
      </c>
      <c r="V180" s="26"/>
      <c r="W180" s="26"/>
      <c r="X180" s="26"/>
      <c r="Y180" s="26"/>
      <c r="Z180" s="26"/>
      <c r="AA180" s="26"/>
      <c r="AB180" s="26"/>
      <c r="AC180" s="26"/>
      <c r="AD180" s="26"/>
      <c r="AE180" s="26"/>
      <c r="AF180" s="26"/>
      <c r="AG180" s="26"/>
      <c r="AH180" s="26"/>
    </row>
    <row r="181" spans="1:34" x14ac:dyDescent="0.25">
      <c r="A181" s="26"/>
      <c r="B181" s="45" t="s">
        <v>107</v>
      </c>
      <c r="C181" s="51">
        <v>3.18</v>
      </c>
      <c r="D181" s="51">
        <v>11.74</v>
      </c>
      <c r="E181" s="67">
        <v>17.7</v>
      </c>
      <c r="F181" s="67">
        <v>8.09</v>
      </c>
      <c r="G181" s="67">
        <v>10.77</v>
      </c>
      <c r="H181" s="67">
        <v>8.19</v>
      </c>
      <c r="I181" s="67">
        <v>11.11</v>
      </c>
      <c r="J181" s="67">
        <v>10.17</v>
      </c>
      <c r="K181" s="67">
        <v>12.32</v>
      </c>
      <c r="L181" s="68">
        <v>9.51</v>
      </c>
      <c r="V181" s="26"/>
      <c r="W181" s="26"/>
      <c r="X181" s="26"/>
      <c r="Y181" s="26"/>
      <c r="Z181" s="26"/>
      <c r="AA181" s="26"/>
      <c r="AB181" s="26"/>
      <c r="AC181" s="26"/>
      <c r="AD181" s="26"/>
      <c r="AE181" s="26"/>
      <c r="AF181" s="26"/>
      <c r="AG181" s="26"/>
      <c r="AH181" s="26"/>
    </row>
    <row r="182" spans="1:34" x14ac:dyDescent="0.25">
      <c r="A182" s="26"/>
      <c r="B182" s="45" t="s">
        <v>108</v>
      </c>
      <c r="C182" s="51">
        <v>8.81</v>
      </c>
      <c r="D182" s="51">
        <v>11.2</v>
      </c>
      <c r="E182" s="67">
        <v>12.07</v>
      </c>
      <c r="F182" s="67">
        <v>5.52</v>
      </c>
      <c r="G182" s="67">
        <v>7.34</v>
      </c>
      <c r="H182" s="67">
        <v>5.59</v>
      </c>
      <c r="I182" s="67">
        <v>7.58</v>
      </c>
      <c r="J182" s="67">
        <v>6.94</v>
      </c>
      <c r="K182" s="67">
        <v>8.4</v>
      </c>
      <c r="L182" s="68">
        <v>6.49</v>
      </c>
      <c r="V182" s="26"/>
      <c r="W182" s="26"/>
      <c r="X182" s="26"/>
      <c r="Y182" s="26"/>
      <c r="Z182" s="26"/>
      <c r="AA182" s="26"/>
      <c r="AB182" s="26"/>
      <c r="AC182" s="26"/>
      <c r="AD182" s="26"/>
      <c r="AE182" s="26"/>
      <c r="AF182" s="26"/>
      <c r="AG182" s="26"/>
      <c r="AH182" s="26"/>
    </row>
    <row r="183" spans="1:34" x14ac:dyDescent="0.25">
      <c r="A183" s="26"/>
      <c r="B183" s="45" t="s">
        <v>109</v>
      </c>
      <c r="C183" s="51">
        <v>5.14</v>
      </c>
      <c r="D183" s="51">
        <v>11.2</v>
      </c>
      <c r="E183" s="67">
        <v>12.07</v>
      </c>
      <c r="F183" s="67">
        <v>5.52</v>
      </c>
      <c r="G183" s="67">
        <v>7.34</v>
      </c>
      <c r="H183" s="67">
        <v>5.59</v>
      </c>
      <c r="I183" s="67">
        <v>7.58</v>
      </c>
      <c r="J183" s="67">
        <v>6.94</v>
      </c>
      <c r="K183" s="67">
        <v>8.4</v>
      </c>
      <c r="L183" s="68">
        <v>6.49</v>
      </c>
      <c r="V183" s="26"/>
      <c r="W183" s="26"/>
      <c r="X183" s="26"/>
      <c r="Y183" s="26"/>
      <c r="Z183" s="26"/>
      <c r="AA183" s="26"/>
      <c r="AB183" s="26"/>
      <c r="AC183" s="26"/>
      <c r="AD183" s="26"/>
      <c r="AE183" s="26"/>
      <c r="AF183" s="26"/>
      <c r="AG183" s="26"/>
      <c r="AH183" s="26"/>
    </row>
    <row r="184" spans="1:34" x14ac:dyDescent="0.25">
      <c r="A184" s="26"/>
      <c r="B184" s="45" t="s">
        <v>110</v>
      </c>
      <c r="C184" s="51">
        <v>41.63</v>
      </c>
      <c r="D184" s="51">
        <v>47.38</v>
      </c>
      <c r="E184" s="67">
        <v>51.09</v>
      </c>
      <c r="F184" s="67">
        <v>23.37</v>
      </c>
      <c r="G184" s="67">
        <v>31.08</v>
      </c>
      <c r="H184" s="67">
        <v>23.64</v>
      </c>
      <c r="I184" s="67">
        <v>32.06</v>
      </c>
      <c r="J184" s="67">
        <v>29.35</v>
      </c>
      <c r="K184" s="67">
        <v>35.56</v>
      </c>
      <c r="L184" s="68">
        <v>27.46</v>
      </c>
      <c r="V184" s="26"/>
      <c r="W184" s="26"/>
      <c r="X184" s="26"/>
      <c r="Y184" s="26"/>
      <c r="Z184" s="26"/>
      <c r="AA184" s="26"/>
      <c r="AB184" s="26"/>
      <c r="AC184" s="26"/>
      <c r="AD184" s="26"/>
      <c r="AE184" s="26"/>
      <c r="AF184" s="26"/>
      <c r="AG184" s="26"/>
      <c r="AH184" s="26"/>
    </row>
    <row r="185" spans="1:34" x14ac:dyDescent="0.25">
      <c r="A185" s="26"/>
      <c r="B185" s="45" t="s">
        <v>111</v>
      </c>
      <c r="C185" s="51">
        <v>5.04</v>
      </c>
      <c r="D185" s="51">
        <v>12.13</v>
      </c>
      <c r="E185" s="67">
        <v>13.08</v>
      </c>
      <c r="F185" s="67">
        <v>5.98</v>
      </c>
      <c r="G185" s="67">
        <v>7.95</v>
      </c>
      <c r="H185" s="67">
        <v>6.05</v>
      </c>
      <c r="I185" s="67">
        <v>8.2100000000000009</v>
      </c>
      <c r="J185" s="67">
        <v>7.51</v>
      </c>
      <c r="K185" s="67">
        <v>9.1</v>
      </c>
      <c r="L185" s="68">
        <v>7.03</v>
      </c>
      <c r="V185" s="26"/>
      <c r="W185" s="26"/>
      <c r="X185" s="26"/>
      <c r="Y185" s="26"/>
      <c r="Z185" s="26"/>
      <c r="AA185" s="26"/>
      <c r="AB185" s="26"/>
      <c r="AC185" s="26"/>
      <c r="AD185" s="26"/>
      <c r="AE185" s="26"/>
      <c r="AF185" s="26"/>
      <c r="AG185" s="26"/>
      <c r="AH185" s="26"/>
    </row>
    <row r="186" spans="1:34" x14ac:dyDescent="0.25">
      <c r="A186" s="26"/>
      <c r="B186" s="45" t="s">
        <v>112</v>
      </c>
      <c r="C186" s="51">
        <v>22.2</v>
      </c>
      <c r="D186" s="51">
        <v>40.479999999999997</v>
      </c>
      <c r="E186" s="67">
        <v>43.65</v>
      </c>
      <c r="F186" s="67">
        <v>19.96</v>
      </c>
      <c r="G186" s="67">
        <v>26.55</v>
      </c>
      <c r="H186" s="67">
        <v>20.2</v>
      </c>
      <c r="I186" s="67">
        <v>27.39</v>
      </c>
      <c r="J186" s="67">
        <v>25.08</v>
      </c>
      <c r="K186" s="67">
        <v>30.38</v>
      </c>
      <c r="L186" s="68">
        <v>23.46</v>
      </c>
      <c r="V186" s="26"/>
      <c r="W186" s="26"/>
      <c r="X186" s="26"/>
      <c r="Y186" s="26"/>
      <c r="Z186" s="26"/>
      <c r="AA186" s="26"/>
      <c r="AB186" s="26"/>
      <c r="AC186" s="26"/>
      <c r="AD186" s="26"/>
      <c r="AE186" s="26"/>
      <c r="AF186" s="26"/>
      <c r="AG186" s="26"/>
      <c r="AH186" s="26"/>
    </row>
    <row r="187" spans="1:34" x14ac:dyDescent="0.25">
      <c r="A187" s="26"/>
      <c r="B187" s="45" t="s">
        <v>113</v>
      </c>
      <c r="C187" s="51">
        <v>12.63</v>
      </c>
      <c r="D187" s="51">
        <v>39.44</v>
      </c>
      <c r="E187" s="67">
        <v>42.52</v>
      </c>
      <c r="F187" s="67">
        <v>19.45</v>
      </c>
      <c r="G187" s="67">
        <v>25.86</v>
      </c>
      <c r="H187" s="67">
        <v>19.68</v>
      </c>
      <c r="I187" s="67">
        <v>26.69</v>
      </c>
      <c r="J187" s="67">
        <v>24.43</v>
      </c>
      <c r="K187" s="67">
        <v>29.6</v>
      </c>
      <c r="L187" s="68">
        <v>22.86</v>
      </c>
      <c r="V187" s="26"/>
      <c r="W187" s="26"/>
      <c r="X187" s="26"/>
      <c r="Y187" s="26"/>
      <c r="Z187" s="26"/>
      <c r="AA187" s="26"/>
      <c r="AB187" s="26"/>
      <c r="AC187" s="26"/>
      <c r="AD187" s="26"/>
      <c r="AE187" s="26"/>
      <c r="AF187" s="26"/>
      <c r="AG187" s="26"/>
      <c r="AH187" s="26"/>
    </row>
    <row r="188" spans="1:34" x14ac:dyDescent="0.25">
      <c r="A188" s="26"/>
      <c r="B188" s="45" t="s">
        <v>114</v>
      </c>
      <c r="C188" s="51">
        <v>18.75</v>
      </c>
      <c r="D188" s="51">
        <v>45.14</v>
      </c>
      <c r="E188" s="67">
        <v>48.67</v>
      </c>
      <c r="F188" s="67">
        <v>22.26</v>
      </c>
      <c r="G188" s="67">
        <v>29.61</v>
      </c>
      <c r="H188" s="67">
        <v>22.53</v>
      </c>
      <c r="I188" s="67">
        <v>30.55</v>
      </c>
      <c r="J188" s="67">
        <v>27.97</v>
      </c>
      <c r="K188" s="67">
        <v>33.880000000000003</v>
      </c>
      <c r="L188" s="68">
        <v>26.16</v>
      </c>
      <c r="V188" s="26"/>
      <c r="W188" s="26"/>
      <c r="X188" s="26"/>
      <c r="Y188" s="26"/>
      <c r="Z188" s="26"/>
      <c r="AA188" s="26"/>
      <c r="AB188" s="26"/>
      <c r="AC188" s="26"/>
      <c r="AD188" s="26"/>
      <c r="AE188" s="26"/>
      <c r="AF188" s="26"/>
      <c r="AG188" s="26"/>
      <c r="AH188" s="26"/>
    </row>
    <row r="189" spans="1:34" x14ac:dyDescent="0.25">
      <c r="A189" s="26"/>
      <c r="B189" s="45" t="s">
        <v>115</v>
      </c>
      <c r="C189" s="51">
        <v>6.12</v>
      </c>
      <c r="D189" s="51">
        <v>16.41</v>
      </c>
      <c r="E189" s="67">
        <v>17.7</v>
      </c>
      <c r="F189" s="67">
        <v>8.09</v>
      </c>
      <c r="G189" s="67">
        <v>10.77</v>
      </c>
      <c r="H189" s="67">
        <v>8.19</v>
      </c>
      <c r="I189" s="67">
        <v>11.11</v>
      </c>
      <c r="J189" s="67">
        <v>10.17</v>
      </c>
      <c r="K189" s="67">
        <v>12.32</v>
      </c>
      <c r="L189" s="68">
        <v>9.51</v>
      </c>
      <c r="V189" s="26"/>
      <c r="W189" s="26"/>
      <c r="X189" s="26"/>
      <c r="Y189" s="26"/>
      <c r="Z189" s="26"/>
      <c r="AA189" s="26"/>
      <c r="AB189" s="26"/>
      <c r="AC189" s="26"/>
      <c r="AD189" s="26"/>
      <c r="AE189" s="26"/>
      <c r="AF189" s="26"/>
      <c r="AG189" s="26"/>
      <c r="AH189" s="26"/>
    </row>
    <row r="190" spans="1:34" x14ac:dyDescent="0.25">
      <c r="A190" s="26"/>
      <c r="B190" s="45" t="s">
        <v>116</v>
      </c>
      <c r="C190" s="51">
        <v>5</v>
      </c>
      <c r="D190" s="51">
        <v>8.99</v>
      </c>
      <c r="E190" s="67">
        <v>9.69</v>
      </c>
      <c r="F190" s="67">
        <v>4.43</v>
      </c>
      <c r="G190" s="67">
        <v>5.9</v>
      </c>
      <c r="H190" s="67">
        <v>4.49</v>
      </c>
      <c r="I190" s="67">
        <v>6.08</v>
      </c>
      <c r="J190" s="67">
        <v>5.57</v>
      </c>
      <c r="K190" s="67">
        <v>6.75</v>
      </c>
      <c r="L190" s="68">
        <v>5.21</v>
      </c>
      <c r="V190" s="26"/>
      <c r="W190" s="26"/>
      <c r="X190" s="26"/>
      <c r="Y190" s="26"/>
      <c r="Z190" s="26"/>
      <c r="AA190" s="26"/>
      <c r="AB190" s="26"/>
      <c r="AC190" s="26"/>
      <c r="AD190" s="26"/>
      <c r="AE190" s="26"/>
      <c r="AF190" s="26"/>
      <c r="AG190" s="26"/>
      <c r="AH190" s="26"/>
    </row>
    <row r="191" spans="1:34" x14ac:dyDescent="0.25">
      <c r="A191" s="26"/>
      <c r="B191" s="45" t="s">
        <v>117</v>
      </c>
      <c r="C191" s="51">
        <v>23.51</v>
      </c>
      <c r="D191" s="51">
        <v>37.880000000000003</v>
      </c>
      <c r="E191" s="67">
        <v>36.619999999999997</v>
      </c>
      <c r="F191" s="67">
        <v>16.75</v>
      </c>
      <c r="G191" s="67">
        <v>22.28</v>
      </c>
      <c r="H191" s="67">
        <v>16.95</v>
      </c>
      <c r="I191" s="67">
        <v>22.99</v>
      </c>
      <c r="J191" s="67">
        <v>21.04</v>
      </c>
      <c r="K191" s="67">
        <v>25.49</v>
      </c>
      <c r="L191" s="68">
        <v>19.690000000000001</v>
      </c>
      <c r="V191" s="26"/>
      <c r="W191" s="26"/>
      <c r="X191" s="26"/>
      <c r="Y191" s="26"/>
      <c r="Z191" s="26"/>
      <c r="AA191" s="26"/>
      <c r="AB191" s="26"/>
      <c r="AC191" s="26"/>
      <c r="AD191" s="26"/>
      <c r="AE191" s="26"/>
      <c r="AF191" s="26"/>
      <c r="AG191" s="26"/>
      <c r="AH191" s="26"/>
    </row>
    <row r="192" spans="1:34" x14ac:dyDescent="0.25">
      <c r="A192" s="26"/>
      <c r="B192" s="45" t="s">
        <v>118</v>
      </c>
      <c r="C192" s="51">
        <v>19.079999999999998</v>
      </c>
      <c r="D192" s="51">
        <v>33.97</v>
      </c>
      <c r="E192" s="67">
        <v>40.840000000000003</v>
      </c>
      <c r="F192" s="67">
        <v>18.68</v>
      </c>
      <c r="G192" s="67">
        <v>24.84</v>
      </c>
      <c r="H192" s="67">
        <v>18.899999999999999</v>
      </c>
      <c r="I192" s="67">
        <v>25.63</v>
      </c>
      <c r="J192" s="67">
        <v>23.46</v>
      </c>
      <c r="K192" s="67">
        <v>28.43</v>
      </c>
      <c r="L192" s="68">
        <v>21.95</v>
      </c>
      <c r="V192" s="26"/>
      <c r="W192" s="26"/>
      <c r="X192" s="26"/>
      <c r="Y192" s="26"/>
      <c r="Z192" s="26"/>
      <c r="AA192" s="26"/>
      <c r="AB192" s="26"/>
      <c r="AC192" s="26"/>
      <c r="AD192" s="26"/>
      <c r="AE192" s="26"/>
      <c r="AF192" s="26"/>
      <c r="AG192" s="26"/>
      <c r="AH192" s="26"/>
    </row>
    <row r="193" spans="1:34" x14ac:dyDescent="0.25">
      <c r="A193" s="26"/>
      <c r="B193" s="45" t="s">
        <v>119</v>
      </c>
      <c r="C193" s="51">
        <v>2.71</v>
      </c>
      <c r="D193" s="51">
        <v>10.39</v>
      </c>
      <c r="E193" s="67">
        <v>17.7</v>
      </c>
      <c r="F193" s="67">
        <v>8.09</v>
      </c>
      <c r="G193" s="67">
        <v>10.77</v>
      </c>
      <c r="H193" s="67">
        <v>8.19</v>
      </c>
      <c r="I193" s="67">
        <v>11.11</v>
      </c>
      <c r="J193" s="67">
        <v>10.17</v>
      </c>
      <c r="K193" s="67">
        <v>12.32</v>
      </c>
      <c r="L193" s="68">
        <v>9.51</v>
      </c>
      <c r="V193" s="26"/>
      <c r="W193" s="26"/>
      <c r="X193" s="26"/>
      <c r="Y193" s="26"/>
      <c r="Z193" s="26"/>
      <c r="AA193" s="26"/>
      <c r="AB193" s="26"/>
      <c r="AC193" s="26"/>
      <c r="AD193" s="26"/>
      <c r="AE193" s="26"/>
      <c r="AF193" s="26"/>
      <c r="AG193" s="26"/>
      <c r="AH193" s="26"/>
    </row>
    <row r="194" spans="1:34" x14ac:dyDescent="0.25">
      <c r="A194" s="26"/>
      <c r="B194" s="45" t="s">
        <v>120</v>
      </c>
      <c r="C194" s="51">
        <v>3.18</v>
      </c>
      <c r="D194" s="51">
        <v>10.39</v>
      </c>
      <c r="E194" s="67">
        <v>13.08</v>
      </c>
      <c r="F194" s="67">
        <v>5.98</v>
      </c>
      <c r="G194" s="67">
        <v>7.95</v>
      </c>
      <c r="H194" s="67">
        <v>6.05</v>
      </c>
      <c r="I194" s="67">
        <v>8.2100000000000009</v>
      </c>
      <c r="J194" s="67">
        <v>7.51</v>
      </c>
      <c r="K194" s="67">
        <v>9.1</v>
      </c>
      <c r="L194" s="68">
        <v>7.03</v>
      </c>
      <c r="V194" s="26"/>
      <c r="W194" s="26"/>
      <c r="X194" s="26"/>
      <c r="Y194" s="26"/>
      <c r="Z194" s="26"/>
      <c r="AA194" s="26"/>
      <c r="AB194" s="26"/>
      <c r="AC194" s="26"/>
      <c r="AD194" s="26"/>
      <c r="AE194" s="26"/>
      <c r="AF194" s="26"/>
      <c r="AG194" s="26"/>
      <c r="AH194" s="26"/>
    </row>
    <row r="195" spans="1:34" x14ac:dyDescent="0.25">
      <c r="A195" s="26"/>
      <c r="B195" s="45" t="s">
        <v>121</v>
      </c>
      <c r="C195" s="51">
        <v>18.559999999999999</v>
      </c>
      <c r="D195" s="51">
        <v>37.880000000000003</v>
      </c>
      <c r="E195" s="67">
        <v>40.840000000000003</v>
      </c>
      <c r="F195" s="67">
        <v>18.68</v>
      </c>
      <c r="G195" s="67">
        <v>24.84</v>
      </c>
      <c r="H195" s="67">
        <v>18.899999999999999</v>
      </c>
      <c r="I195" s="67">
        <v>25.63</v>
      </c>
      <c r="J195" s="67">
        <v>23.46</v>
      </c>
      <c r="K195" s="67">
        <v>28.43</v>
      </c>
      <c r="L195" s="68">
        <v>21.95</v>
      </c>
      <c r="V195" s="26"/>
      <c r="W195" s="26"/>
      <c r="X195" s="26"/>
      <c r="Y195" s="26"/>
      <c r="Z195" s="26"/>
      <c r="AA195" s="26"/>
      <c r="AB195" s="26"/>
      <c r="AC195" s="26"/>
      <c r="AD195" s="26"/>
      <c r="AE195" s="26"/>
      <c r="AF195" s="26"/>
      <c r="AG195" s="26"/>
      <c r="AH195" s="26"/>
    </row>
    <row r="196" spans="1:34" x14ac:dyDescent="0.25">
      <c r="A196" s="26"/>
      <c r="B196" s="45" t="s">
        <v>122</v>
      </c>
      <c r="C196" s="51">
        <v>7.14</v>
      </c>
      <c r="D196" s="51">
        <v>16.170000000000002</v>
      </c>
      <c r="E196" s="67">
        <v>36.619999999999997</v>
      </c>
      <c r="F196" s="67">
        <v>16.75</v>
      </c>
      <c r="G196" s="67">
        <v>22.28</v>
      </c>
      <c r="H196" s="67">
        <v>16.95</v>
      </c>
      <c r="I196" s="67">
        <v>22.99</v>
      </c>
      <c r="J196" s="67">
        <v>21.04</v>
      </c>
      <c r="K196" s="67">
        <v>25.49</v>
      </c>
      <c r="L196" s="68">
        <v>19.690000000000001</v>
      </c>
      <c r="V196" s="26"/>
      <c r="W196" s="26"/>
      <c r="X196" s="26"/>
      <c r="Y196" s="26"/>
      <c r="Z196" s="26"/>
      <c r="AA196" s="26"/>
      <c r="AB196" s="26"/>
      <c r="AC196" s="26"/>
      <c r="AD196" s="26"/>
      <c r="AE196" s="26"/>
      <c r="AF196" s="26"/>
      <c r="AG196" s="26"/>
      <c r="AH196" s="26"/>
    </row>
    <row r="197" spans="1:34" x14ac:dyDescent="0.25">
      <c r="A197" s="26"/>
      <c r="B197" s="45" t="s">
        <v>123</v>
      </c>
      <c r="C197" s="51">
        <v>25.16</v>
      </c>
      <c r="D197" s="51">
        <v>36.17</v>
      </c>
      <c r="E197" s="67">
        <v>39</v>
      </c>
      <c r="F197" s="67">
        <v>17.84</v>
      </c>
      <c r="G197" s="67">
        <v>23.72</v>
      </c>
      <c r="H197" s="67">
        <v>18.05</v>
      </c>
      <c r="I197" s="67">
        <v>24.48</v>
      </c>
      <c r="J197" s="67">
        <v>22.41</v>
      </c>
      <c r="K197" s="67">
        <v>27.15</v>
      </c>
      <c r="L197" s="68">
        <v>20.96</v>
      </c>
      <c r="V197" s="26"/>
      <c r="W197" s="26"/>
      <c r="X197" s="26"/>
      <c r="Y197" s="26"/>
      <c r="Z197" s="26"/>
      <c r="AA197" s="26"/>
      <c r="AB197" s="26"/>
      <c r="AC197" s="26"/>
      <c r="AD197" s="26"/>
      <c r="AE197" s="26"/>
      <c r="AF197" s="26"/>
      <c r="AG197" s="26"/>
      <c r="AH197" s="26"/>
    </row>
    <row r="198" spans="1:34" x14ac:dyDescent="0.25">
      <c r="A198" s="26"/>
      <c r="B198" s="45" t="s">
        <v>124</v>
      </c>
      <c r="C198" s="51">
        <v>4.0599999999999996</v>
      </c>
      <c r="D198" s="51">
        <v>8.92</v>
      </c>
      <c r="E198" s="67">
        <v>9.6199999999999992</v>
      </c>
      <c r="F198" s="67">
        <v>4.4000000000000004</v>
      </c>
      <c r="G198" s="67">
        <v>5.85</v>
      </c>
      <c r="H198" s="67">
        <v>4.45</v>
      </c>
      <c r="I198" s="67">
        <v>6.03</v>
      </c>
      <c r="J198" s="67">
        <v>5.52</v>
      </c>
      <c r="K198" s="67">
        <v>6.69</v>
      </c>
      <c r="L198" s="68">
        <v>5.17</v>
      </c>
      <c r="V198" s="26"/>
      <c r="W198" s="26"/>
      <c r="X198" s="26"/>
      <c r="Y198" s="26"/>
      <c r="Z198" s="26"/>
      <c r="AA198" s="26"/>
      <c r="AB198" s="26"/>
      <c r="AC198" s="26"/>
      <c r="AD198" s="26"/>
      <c r="AE198" s="26"/>
      <c r="AF198" s="26"/>
      <c r="AG198" s="26"/>
      <c r="AH198" s="26"/>
    </row>
    <row r="199" spans="1:34" x14ac:dyDescent="0.25">
      <c r="A199" s="26"/>
      <c r="B199" s="45" t="s">
        <v>125</v>
      </c>
      <c r="C199" s="51">
        <v>6.32</v>
      </c>
      <c r="D199" s="51">
        <v>11.46</v>
      </c>
      <c r="E199" s="67">
        <v>12.35</v>
      </c>
      <c r="F199" s="67">
        <v>5.65</v>
      </c>
      <c r="G199" s="67">
        <v>7.52</v>
      </c>
      <c r="H199" s="67">
        <v>5.72</v>
      </c>
      <c r="I199" s="67">
        <v>7.75</v>
      </c>
      <c r="J199" s="67">
        <v>7.1</v>
      </c>
      <c r="K199" s="67">
        <v>8.6</v>
      </c>
      <c r="L199" s="68">
        <v>6.64</v>
      </c>
      <c r="V199" s="26"/>
      <c r="W199" s="26"/>
      <c r="X199" s="26"/>
      <c r="Y199" s="26"/>
      <c r="Z199" s="26"/>
      <c r="AA199" s="26"/>
      <c r="AB199" s="26"/>
      <c r="AC199" s="26"/>
      <c r="AD199" s="26"/>
      <c r="AE199" s="26"/>
      <c r="AF199" s="26"/>
      <c r="AG199" s="26"/>
      <c r="AH199" s="26"/>
    </row>
    <row r="200" spans="1:34" x14ac:dyDescent="0.25">
      <c r="A200" s="26"/>
      <c r="B200" s="45" t="s">
        <v>126</v>
      </c>
      <c r="C200" s="51">
        <v>1.45</v>
      </c>
      <c r="D200" s="51">
        <v>6.95</v>
      </c>
      <c r="E200" s="67">
        <v>17.7</v>
      </c>
      <c r="F200" s="67">
        <v>8.09</v>
      </c>
      <c r="G200" s="67">
        <v>10.77</v>
      </c>
      <c r="H200" s="67">
        <v>8.19</v>
      </c>
      <c r="I200" s="67">
        <v>11.11</v>
      </c>
      <c r="J200" s="67">
        <v>10.17</v>
      </c>
      <c r="K200" s="67">
        <v>12.32</v>
      </c>
      <c r="L200" s="68">
        <v>9.51</v>
      </c>
      <c r="V200" s="26"/>
      <c r="W200" s="26"/>
      <c r="X200" s="26"/>
      <c r="Y200" s="26"/>
      <c r="Z200" s="26"/>
      <c r="AA200" s="26"/>
      <c r="AB200" s="26"/>
      <c r="AC200" s="26"/>
      <c r="AD200" s="26"/>
      <c r="AE200" s="26"/>
      <c r="AF200" s="26"/>
      <c r="AG200" s="26"/>
      <c r="AH200" s="26"/>
    </row>
    <row r="201" spans="1:34" x14ac:dyDescent="0.25">
      <c r="A201" s="26"/>
      <c r="B201" s="45" t="s">
        <v>127</v>
      </c>
      <c r="C201" s="51">
        <v>4.0599999999999996</v>
      </c>
      <c r="D201" s="51">
        <v>12.1</v>
      </c>
      <c r="E201" s="67">
        <v>26.42</v>
      </c>
      <c r="F201" s="67">
        <v>12.08</v>
      </c>
      <c r="G201" s="67">
        <v>16.07</v>
      </c>
      <c r="H201" s="67">
        <v>12.23</v>
      </c>
      <c r="I201" s="67">
        <v>16.579999999999998</v>
      </c>
      <c r="J201" s="67">
        <v>15.18</v>
      </c>
      <c r="K201" s="67">
        <v>18.39</v>
      </c>
      <c r="L201" s="68">
        <v>14.2</v>
      </c>
      <c r="V201" s="26"/>
      <c r="W201" s="26"/>
      <c r="X201" s="26"/>
      <c r="Y201" s="26"/>
      <c r="Z201" s="26"/>
      <c r="AA201" s="26"/>
      <c r="AB201" s="26"/>
      <c r="AC201" s="26"/>
      <c r="AD201" s="26"/>
      <c r="AE201" s="26"/>
      <c r="AF201" s="26"/>
      <c r="AG201" s="26"/>
      <c r="AH201" s="26"/>
    </row>
    <row r="202" spans="1:34" x14ac:dyDescent="0.25">
      <c r="A202" s="26"/>
      <c r="B202" s="45" t="s">
        <v>128</v>
      </c>
      <c r="C202" s="51">
        <v>10.36</v>
      </c>
      <c r="D202" s="51">
        <v>21.36</v>
      </c>
      <c r="E202" s="67">
        <v>13.04</v>
      </c>
      <c r="F202" s="67">
        <v>5.97</v>
      </c>
      <c r="G202" s="67">
        <v>7.93</v>
      </c>
      <c r="H202" s="67">
        <v>6.04</v>
      </c>
      <c r="I202" s="67">
        <v>8.19</v>
      </c>
      <c r="J202" s="67">
        <v>7.49</v>
      </c>
      <c r="K202" s="67">
        <v>9.08</v>
      </c>
      <c r="L202" s="68">
        <v>7.01</v>
      </c>
      <c r="V202" s="26"/>
      <c r="W202" s="26"/>
      <c r="X202" s="26"/>
      <c r="Y202" s="26"/>
      <c r="Z202" s="26"/>
      <c r="AA202" s="26"/>
      <c r="AB202" s="26"/>
      <c r="AC202" s="26"/>
      <c r="AD202" s="26"/>
      <c r="AE202" s="26"/>
      <c r="AF202" s="26"/>
      <c r="AG202" s="26"/>
      <c r="AH202" s="26"/>
    </row>
    <row r="203" spans="1:34" x14ac:dyDescent="0.25">
      <c r="A203" s="26"/>
      <c r="B203" s="45" t="s">
        <v>129</v>
      </c>
      <c r="C203" s="51">
        <v>19.079999999999998</v>
      </c>
      <c r="D203" s="51">
        <v>24.51</v>
      </c>
      <c r="E203" s="67">
        <v>12.07</v>
      </c>
      <c r="F203" s="67">
        <v>5.52</v>
      </c>
      <c r="G203" s="67">
        <v>7.34</v>
      </c>
      <c r="H203" s="67">
        <v>5.59</v>
      </c>
      <c r="I203" s="67">
        <v>7.58</v>
      </c>
      <c r="J203" s="67">
        <v>6.94</v>
      </c>
      <c r="K203" s="67">
        <v>8.4</v>
      </c>
      <c r="L203" s="68">
        <v>6.49</v>
      </c>
      <c r="V203" s="26"/>
      <c r="W203" s="26"/>
      <c r="X203" s="26"/>
      <c r="Y203" s="26"/>
      <c r="Z203" s="26"/>
      <c r="AA203" s="26"/>
      <c r="AB203" s="26"/>
      <c r="AC203" s="26"/>
      <c r="AD203" s="26"/>
      <c r="AE203" s="26"/>
      <c r="AF203" s="26"/>
      <c r="AG203" s="26"/>
      <c r="AH203" s="26"/>
    </row>
    <row r="204" spans="1:34" x14ac:dyDescent="0.25">
      <c r="A204" s="26"/>
      <c r="B204" s="45" t="s">
        <v>130</v>
      </c>
      <c r="C204" s="51">
        <v>16.8</v>
      </c>
      <c r="D204" s="51">
        <v>43.58</v>
      </c>
      <c r="E204" s="67">
        <v>46.98</v>
      </c>
      <c r="F204" s="67">
        <v>21.49</v>
      </c>
      <c r="G204" s="67">
        <v>28.58</v>
      </c>
      <c r="H204" s="67">
        <v>21.74</v>
      </c>
      <c r="I204" s="67">
        <v>29.49</v>
      </c>
      <c r="J204" s="67">
        <v>26.99</v>
      </c>
      <c r="K204" s="67">
        <v>32.71</v>
      </c>
      <c r="L204" s="68">
        <v>25.25</v>
      </c>
      <c r="V204" s="26"/>
      <c r="W204" s="26"/>
      <c r="X204" s="26"/>
      <c r="Y204" s="26"/>
      <c r="Z204" s="26"/>
      <c r="AA204" s="26"/>
      <c r="AB204" s="26"/>
      <c r="AC204" s="26"/>
      <c r="AD204" s="26"/>
      <c r="AE204" s="26"/>
      <c r="AF204" s="26"/>
      <c r="AG204" s="26"/>
      <c r="AH204" s="26"/>
    </row>
    <row r="205" spans="1:34" x14ac:dyDescent="0.25">
      <c r="A205" s="26"/>
      <c r="B205" s="46" t="s">
        <v>131</v>
      </c>
      <c r="C205" s="57">
        <v>19.14</v>
      </c>
      <c r="D205" s="57">
        <v>29.7</v>
      </c>
      <c r="E205" s="69">
        <v>32.020000000000003</v>
      </c>
      <c r="F205" s="69">
        <v>14.65</v>
      </c>
      <c r="G205" s="69">
        <v>19.48</v>
      </c>
      <c r="H205" s="69">
        <v>14.82</v>
      </c>
      <c r="I205" s="69">
        <v>20.100000000000001</v>
      </c>
      <c r="J205" s="69">
        <v>18.399999999999999</v>
      </c>
      <c r="K205" s="69">
        <v>22.29</v>
      </c>
      <c r="L205" s="70">
        <v>17.21</v>
      </c>
      <c r="V205" s="26"/>
      <c r="W205" s="26"/>
      <c r="X205" s="26"/>
      <c r="Y205" s="26"/>
      <c r="Z205" s="26"/>
      <c r="AA205" s="26"/>
      <c r="AB205" s="26"/>
      <c r="AC205" s="26"/>
      <c r="AD205" s="26"/>
      <c r="AE205" s="26"/>
      <c r="AF205" s="26"/>
      <c r="AG205" s="26"/>
      <c r="AH205" s="26"/>
    </row>
    <row r="206" spans="1:34" x14ac:dyDescent="0.25">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row>
    <row r="207" spans="1:34" x14ac:dyDescent="0.25">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row>
    <row r="208" spans="1:34" x14ac:dyDescent="0.25">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row>
    <row r="209" spans="1:34" x14ac:dyDescent="0.25">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row>
    <row r="210" spans="1:34" x14ac:dyDescent="0.25">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row>
    <row r="211" spans="1:34" x14ac:dyDescent="0.25">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row>
    <row r="212" spans="1:34" x14ac:dyDescent="0.25">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row>
    <row r="213" spans="1:34" x14ac:dyDescent="0.25">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row>
    <row r="214" spans="1:34" x14ac:dyDescent="0.25">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row>
    <row r="215" spans="1:34" x14ac:dyDescent="0.2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row>
  </sheetData>
  <mergeCells count="15">
    <mergeCell ref="B108:K108"/>
    <mergeCell ref="C143:F143"/>
    <mergeCell ref="Q73:R73"/>
    <mergeCell ref="S73:T73"/>
    <mergeCell ref="C73:D73"/>
    <mergeCell ref="I73:J73"/>
    <mergeCell ref="C3:I3"/>
    <mergeCell ref="B39:F39"/>
    <mergeCell ref="Q72:R72"/>
    <mergeCell ref="L37:M37"/>
    <mergeCell ref="O37:P37"/>
    <mergeCell ref="L38:M38"/>
    <mergeCell ref="O38:P38"/>
    <mergeCell ref="L3:R3"/>
    <mergeCell ref="L4:R6"/>
  </mergeCells>
  <hyperlinks>
    <hyperlink ref="C44" r:id="rId1" xr:uid="{6ACB501D-6AAA-428C-90BE-83222CE42F1D}"/>
    <hyperlink ref="D44" r:id="rId2" xr:uid="{3F8F9FB8-A436-49E6-B5C3-C09186EAB180}"/>
    <hyperlink ref="D45" r:id="rId3" xr:uid="{73EE9745-8859-4B2B-B717-180E24D21B97}"/>
    <hyperlink ref="E44" r:id="rId4" xr:uid="{60ADF4EF-FF9C-4210-B6C7-AED0598E8F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2:J28"/>
  <sheetViews>
    <sheetView workbookViewId="0"/>
  </sheetViews>
  <sheetFormatPr defaultRowHeight="15" x14ac:dyDescent="0.25"/>
  <cols>
    <col min="8" max="8" width="9.85546875" customWidth="1"/>
    <col min="9" max="9" width="59.140625" customWidth="1"/>
    <col min="10" max="10" width="16" customWidth="1"/>
  </cols>
  <sheetData>
    <row r="2" spans="2:10" x14ac:dyDescent="0.25">
      <c r="B2" s="524" t="s">
        <v>236</v>
      </c>
      <c r="C2" s="525"/>
      <c r="D2" s="525"/>
      <c r="E2" s="525"/>
      <c r="F2" s="525"/>
      <c r="G2" s="525"/>
      <c r="H2" s="526"/>
      <c r="I2" s="398" t="s">
        <v>512</v>
      </c>
      <c r="J2" s="398" t="s">
        <v>538</v>
      </c>
    </row>
    <row r="3" spans="2:10" ht="26.25" x14ac:dyDescent="0.25">
      <c r="B3" s="399">
        <v>1</v>
      </c>
      <c r="C3" s="496" t="s">
        <v>227</v>
      </c>
      <c r="D3" s="496"/>
      <c r="E3" s="496"/>
      <c r="F3" s="496"/>
      <c r="G3" s="496"/>
      <c r="H3" s="497"/>
      <c r="I3" s="400" t="s">
        <v>513</v>
      </c>
      <c r="J3" s="505" t="s">
        <v>532</v>
      </c>
    </row>
    <row r="4" spans="2:10" ht="26.25" x14ac:dyDescent="0.25">
      <c r="B4" s="399">
        <v>2</v>
      </c>
      <c r="C4" s="496" t="s">
        <v>228</v>
      </c>
      <c r="D4" s="496"/>
      <c r="E4" s="496"/>
      <c r="F4" s="496"/>
      <c r="G4" s="496"/>
      <c r="H4" s="497"/>
      <c r="I4" s="400" t="s">
        <v>514</v>
      </c>
      <c r="J4" s="506"/>
    </row>
    <row r="5" spans="2:10" x14ac:dyDescent="0.25">
      <c r="B5" s="521"/>
      <c r="C5" s="522"/>
      <c r="D5" s="522"/>
      <c r="E5" s="522"/>
      <c r="F5" s="522"/>
      <c r="G5" s="522"/>
      <c r="H5" s="523"/>
      <c r="I5" s="401"/>
      <c r="J5" s="410"/>
    </row>
    <row r="6" spans="2:10" ht="26.25" x14ac:dyDescent="0.25">
      <c r="B6" s="402">
        <v>3</v>
      </c>
      <c r="C6" s="519" t="s">
        <v>229</v>
      </c>
      <c r="D6" s="519"/>
      <c r="E6" s="519"/>
      <c r="F6" s="519"/>
      <c r="G6" s="519"/>
      <c r="H6" s="520"/>
      <c r="I6" s="400" t="s">
        <v>515</v>
      </c>
      <c r="J6" s="507" t="s">
        <v>230</v>
      </c>
    </row>
    <row r="7" spans="2:10" ht="39" x14ac:dyDescent="0.25">
      <c r="B7" s="402">
        <v>4</v>
      </c>
      <c r="C7" s="519" t="s">
        <v>230</v>
      </c>
      <c r="D7" s="519"/>
      <c r="E7" s="519"/>
      <c r="F7" s="519"/>
      <c r="G7" s="519"/>
      <c r="H7" s="520"/>
      <c r="I7" s="400" t="s">
        <v>516</v>
      </c>
      <c r="J7" s="508"/>
    </row>
    <row r="8" spans="2:10" x14ac:dyDescent="0.25">
      <c r="B8" s="521"/>
      <c r="C8" s="522"/>
      <c r="D8" s="522"/>
      <c r="E8" s="522"/>
      <c r="F8" s="522"/>
      <c r="G8" s="522"/>
      <c r="H8" s="523"/>
      <c r="I8" s="401"/>
      <c r="J8" s="410"/>
    </row>
    <row r="9" spans="2:10" ht="26.25" x14ac:dyDescent="0.25">
      <c r="B9" s="403">
        <v>5</v>
      </c>
      <c r="C9" s="517" t="s">
        <v>231</v>
      </c>
      <c r="D9" s="517"/>
      <c r="E9" s="517"/>
      <c r="F9" s="517"/>
      <c r="G9" s="517"/>
      <c r="H9" s="518"/>
      <c r="I9" s="400" t="s">
        <v>517</v>
      </c>
      <c r="J9" s="509" t="s">
        <v>533</v>
      </c>
    </row>
    <row r="10" spans="2:10" ht="26.25" x14ac:dyDescent="0.25">
      <c r="B10" s="403">
        <v>6</v>
      </c>
      <c r="C10" s="517" t="s">
        <v>232</v>
      </c>
      <c r="D10" s="517"/>
      <c r="E10" s="517"/>
      <c r="F10" s="517"/>
      <c r="G10" s="517"/>
      <c r="H10" s="518"/>
      <c r="I10" s="400" t="s">
        <v>518</v>
      </c>
      <c r="J10" s="509"/>
    </row>
    <row r="11" spans="2:10" x14ac:dyDescent="0.25">
      <c r="B11" s="521"/>
      <c r="C11" s="522"/>
      <c r="D11" s="522"/>
      <c r="E11" s="522"/>
      <c r="F11" s="522"/>
      <c r="G11" s="522"/>
      <c r="H11" s="523"/>
      <c r="I11" s="401"/>
      <c r="J11" s="410"/>
    </row>
    <row r="12" spans="2:10" ht="26.25" x14ac:dyDescent="0.25">
      <c r="B12" s="404">
        <v>7</v>
      </c>
      <c r="C12" s="527" t="s">
        <v>233</v>
      </c>
      <c r="D12" s="527"/>
      <c r="E12" s="527"/>
      <c r="F12" s="527"/>
      <c r="G12" s="527"/>
      <c r="H12" s="528"/>
      <c r="I12" s="400" t="s">
        <v>519</v>
      </c>
      <c r="J12" s="510" t="s">
        <v>534</v>
      </c>
    </row>
    <row r="13" spans="2:10" ht="26.25" x14ac:dyDescent="0.25">
      <c r="B13" s="404">
        <v>8</v>
      </c>
      <c r="C13" s="527" t="s">
        <v>234</v>
      </c>
      <c r="D13" s="527"/>
      <c r="E13" s="527"/>
      <c r="F13" s="527"/>
      <c r="G13" s="527"/>
      <c r="H13" s="528"/>
      <c r="I13" s="400" t="s">
        <v>520</v>
      </c>
      <c r="J13" s="511"/>
    </row>
    <row r="14" spans="2:10" ht="26.25" x14ac:dyDescent="0.25">
      <c r="B14" s="404">
        <v>9</v>
      </c>
      <c r="C14" s="527" t="s">
        <v>235</v>
      </c>
      <c r="D14" s="527"/>
      <c r="E14" s="527"/>
      <c r="F14" s="527"/>
      <c r="G14" s="527"/>
      <c r="H14" s="528"/>
      <c r="I14" s="400" t="s">
        <v>521</v>
      </c>
      <c r="J14" s="511"/>
    </row>
    <row r="15" spans="2:10" ht="26.25" x14ac:dyDescent="0.25">
      <c r="B15" s="404">
        <v>10</v>
      </c>
      <c r="C15" s="527" t="s">
        <v>243</v>
      </c>
      <c r="D15" s="527"/>
      <c r="E15" s="527"/>
      <c r="F15" s="527"/>
      <c r="G15" s="527"/>
      <c r="H15" s="528"/>
      <c r="I15" s="400" t="s">
        <v>522</v>
      </c>
      <c r="J15" s="512"/>
    </row>
    <row r="16" spans="2:10" x14ac:dyDescent="0.25">
      <c r="B16" s="521"/>
      <c r="C16" s="522"/>
      <c r="D16" s="522"/>
      <c r="E16" s="522"/>
      <c r="F16" s="522"/>
      <c r="G16" s="522"/>
      <c r="H16" s="523"/>
      <c r="I16" s="401"/>
      <c r="J16" s="410"/>
    </row>
    <row r="17" spans="2:10" ht="26.25" x14ac:dyDescent="0.25">
      <c r="B17" s="405">
        <v>11</v>
      </c>
      <c r="C17" s="529" t="s">
        <v>237</v>
      </c>
      <c r="D17" s="529"/>
      <c r="E17" s="529"/>
      <c r="F17" s="529"/>
      <c r="G17" s="529"/>
      <c r="H17" s="530"/>
      <c r="I17" s="400" t="s">
        <v>523</v>
      </c>
      <c r="J17" s="411" t="s">
        <v>535</v>
      </c>
    </row>
    <row r="18" spans="2:10" x14ac:dyDescent="0.25">
      <c r="B18" s="521"/>
      <c r="C18" s="522"/>
      <c r="D18" s="522"/>
      <c r="E18" s="522"/>
      <c r="F18" s="522"/>
      <c r="G18" s="522"/>
      <c r="H18" s="523"/>
      <c r="I18" s="401"/>
      <c r="J18" s="410"/>
    </row>
    <row r="19" spans="2:10" ht="39" x14ac:dyDescent="0.25">
      <c r="B19" s="399">
        <v>12</v>
      </c>
      <c r="C19" s="496" t="s">
        <v>238</v>
      </c>
      <c r="D19" s="496"/>
      <c r="E19" s="496"/>
      <c r="F19" s="496"/>
      <c r="G19" s="496"/>
      <c r="H19" s="497"/>
      <c r="I19" s="400" t="s">
        <v>524</v>
      </c>
      <c r="J19" s="513" t="s">
        <v>536</v>
      </c>
    </row>
    <row r="20" spans="2:10" ht="39" x14ac:dyDescent="0.25">
      <c r="B20" s="399">
        <v>13</v>
      </c>
      <c r="C20" s="496" t="s">
        <v>239</v>
      </c>
      <c r="D20" s="496"/>
      <c r="E20" s="496"/>
      <c r="F20" s="496"/>
      <c r="G20" s="496"/>
      <c r="H20" s="497"/>
      <c r="I20" s="400" t="s">
        <v>525</v>
      </c>
      <c r="J20" s="514"/>
    </row>
    <row r="21" spans="2:10" ht="29.25" x14ac:dyDescent="0.25">
      <c r="B21" s="399">
        <v>14</v>
      </c>
      <c r="C21" s="496" t="s">
        <v>240</v>
      </c>
      <c r="D21" s="496"/>
      <c r="E21" s="496"/>
      <c r="F21" s="496"/>
      <c r="G21" s="496"/>
      <c r="H21" s="497"/>
      <c r="I21" s="400" t="s">
        <v>530</v>
      </c>
      <c r="J21" s="515"/>
    </row>
    <row r="22" spans="2:10" x14ac:dyDescent="0.25">
      <c r="B22" s="521"/>
      <c r="C22" s="522"/>
      <c r="D22" s="522"/>
      <c r="E22" s="522"/>
      <c r="F22" s="522"/>
      <c r="G22" s="522"/>
      <c r="H22" s="523"/>
      <c r="I22" s="401"/>
      <c r="J22" s="410"/>
    </row>
    <row r="23" spans="2:10" ht="42" x14ac:dyDescent="0.25">
      <c r="B23" s="406">
        <v>15</v>
      </c>
      <c r="C23" s="494" t="s">
        <v>241</v>
      </c>
      <c r="D23" s="494"/>
      <c r="E23" s="494"/>
      <c r="F23" s="494"/>
      <c r="G23" s="494"/>
      <c r="H23" s="495"/>
      <c r="I23" s="400" t="s">
        <v>531</v>
      </c>
      <c r="J23" s="516" t="s">
        <v>537</v>
      </c>
    </row>
    <row r="24" spans="2:10" ht="26.25" x14ac:dyDescent="0.25">
      <c r="B24" s="406">
        <v>16</v>
      </c>
      <c r="C24" s="494" t="s">
        <v>242</v>
      </c>
      <c r="D24" s="494"/>
      <c r="E24" s="494"/>
      <c r="F24" s="494"/>
      <c r="G24" s="494"/>
      <c r="H24" s="495"/>
      <c r="I24" s="400" t="s">
        <v>526</v>
      </c>
      <c r="J24" s="516"/>
    </row>
    <row r="25" spans="2:10" ht="26.25" x14ac:dyDescent="0.25">
      <c r="B25" s="406">
        <v>17</v>
      </c>
      <c r="C25" s="494" t="s">
        <v>244</v>
      </c>
      <c r="D25" s="494"/>
      <c r="E25" s="494"/>
      <c r="F25" s="494"/>
      <c r="G25" s="494"/>
      <c r="H25" s="495"/>
      <c r="I25" s="400" t="s">
        <v>527</v>
      </c>
      <c r="J25" s="516"/>
    </row>
    <row r="26" spans="2:10" x14ac:dyDescent="0.25">
      <c r="B26" s="498"/>
      <c r="C26" s="499"/>
      <c r="D26" s="499"/>
      <c r="E26" s="499"/>
      <c r="F26" s="499"/>
      <c r="G26" s="499"/>
      <c r="H26" s="500"/>
      <c r="I26" s="401"/>
    </row>
    <row r="27" spans="2:10" x14ac:dyDescent="0.25">
      <c r="B27" s="407">
        <v>18</v>
      </c>
      <c r="C27" s="501" t="s">
        <v>528</v>
      </c>
      <c r="D27" s="501"/>
      <c r="E27" s="501"/>
      <c r="F27" s="501"/>
      <c r="G27" s="501"/>
      <c r="H27" s="502"/>
      <c r="I27" s="401"/>
    </row>
    <row r="28" spans="2:10" x14ac:dyDescent="0.25">
      <c r="B28" s="408">
        <v>19</v>
      </c>
      <c r="C28" s="503" t="s">
        <v>529</v>
      </c>
      <c r="D28" s="503"/>
      <c r="E28" s="503"/>
      <c r="F28" s="503"/>
      <c r="G28" s="503"/>
      <c r="H28" s="504"/>
      <c r="I28" s="409"/>
    </row>
  </sheetData>
  <mergeCells count="33">
    <mergeCell ref="B2:H2"/>
    <mergeCell ref="C3:H3"/>
    <mergeCell ref="C4:H4"/>
    <mergeCell ref="C6:H6"/>
    <mergeCell ref="C20:H20"/>
    <mergeCell ref="C10:H10"/>
    <mergeCell ref="B11:H11"/>
    <mergeCell ref="C12:H12"/>
    <mergeCell ref="C13:H13"/>
    <mergeCell ref="C14:H14"/>
    <mergeCell ref="C15:H15"/>
    <mergeCell ref="B16:H16"/>
    <mergeCell ref="C17:H17"/>
    <mergeCell ref="B18:H18"/>
    <mergeCell ref="J23:J25"/>
    <mergeCell ref="C9:H9"/>
    <mergeCell ref="C7:H7"/>
    <mergeCell ref="B5:H5"/>
    <mergeCell ref="B8:H8"/>
    <mergeCell ref="C21:H21"/>
    <mergeCell ref="B22:H22"/>
    <mergeCell ref="C24:H24"/>
    <mergeCell ref="C25:H25"/>
    <mergeCell ref="J3:J4"/>
    <mergeCell ref="J6:J7"/>
    <mergeCell ref="J9:J10"/>
    <mergeCell ref="J12:J15"/>
    <mergeCell ref="J19:J21"/>
    <mergeCell ref="C23:H23"/>
    <mergeCell ref="C19:H19"/>
    <mergeCell ref="B26:H26"/>
    <mergeCell ref="C27:H27"/>
    <mergeCell ref="C28:H28"/>
  </mergeCells>
  <hyperlinks>
    <hyperlink ref="C3:H3" location="'Regional maps and boundaries'!A1" display="Regional maps and boundaries" xr:uid="{00000000-0004-0000-0100-000000000000}"/>
    <hyperlink ref="C4:H4" location="'Ecological zone+protected areas'!A1" display="Ecological zone and protected areas" xr:uid="{00000000-0004-0000-0100-000001000000}"/>
    <hyperlink ref="C6:H6" location="'Climatologies - Earth''s surface'!A1" display="Climatologies for Earth's surface area" xr:uid="{00000000-0004-0000-0100-000002000000}"/>
    <hyperlink ref="C7:H7" location="'Climate-related data'!A1" display="Climate-related data" xr:uid="{00000000-0004-0000-0100-000003000000}"/>
    <hyperlink ref="C9:H9" location="'Global land cover data'!A1" display="Global land cover data" xr:uid="{00000000-0004-0000-0100-000004000000}"/>
    <hyperlink ref="C10:H10" location="'Land availability'!A1" display="Land availability" xr:uid="{00000000-0004-0000-0100-000005000000}"/>
    <hyperlink ref="C12:H12" location="'Crop irrigation requirements'!A1" display="Crop irrigation requirements" xr:uid="{00000000-0004-0000-0100-000006000000}"/>
    <hyperlink ref="C13:H13" location="'Regional biomass availability'!A1" display="Regional biomass availability" xr:uid="{00000000-0004-0000-0100-000007000000}"/>
    <hyperlink ref="C14:H14" location="'Forest characteristics'!A1" display="Forest characteristics" xr:uid="{00000000-0004-0000-0100-000008000000}"/>
    <hyperlink ref="C15:H15" location="'Global livestock activity'!A1" display="Global livestock activity and yield" xr:uid="{00000000-0004-0000-0100-000009000000}"/>
    <hyperlink ref="C17:H17" location="'Risk data'!A1" display="Fire and water risk data" xr:uid="{00000000-0004-0000-0100-00000A000000}"/>
    <hyperlink ref="C19:H19" location="'Soil-databases'!A1" display="Databases on soil properties" xr:uid="{00000000-0004-0000-0100-00000B000000}"/>
    <hyperlink ref="C20:H20" location="'Global lithological map'!A1" display="Global lithological map" xr:uid="{00000000-0004-0000-0100-00000C000000}"/>
    <hyperlink ref="C21:H21" location="'Geological storage capacity'!A1" display="Geological storage capacity" xr:uid="{00000000-0004-0000-0100-00000D000000}"/>
    <hyperlink ref="C23:H23" location="'Industry point-source emissions'!A1" display="Industry point-source emissions" xr:uid="{00000000-0004-0000-0100-00000E000000}"/>
    <hyperlink ref="C24:H24" location="'Fuel efficiency + carbon'!A1" display="Fuel efficiency and carbon footprint" xr:uid="{00000000-0004-0000-0100-00000F000000}"/>
    <hyperlink ref="C25:H25" location="'Cost breakdown'!A1" display="Cost breakdown" xr:uid="{00000000-0004-0000-0100-000010000000}"/>
    <hyperlink ref="C27:H27" location="Appendix_EU_REF2020!A1" display="Energy, Transport and GHG emissions - Trend to 2050" xr:uid="{17DF1E7F-2DEB-4A33-B650-6469C6B82EAE}"/>
    <hyperlink ref="C28:H28" location="Appendix_FOREST_2020!A1" display="Forestry data from Forest Europe - 2020" xr:uid="{AEB40F9D-34B8-4D35-8324-1189ECA41E6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34E78-14C3-455C-BABB-AC92AB807AEE}">
  <dimension ref="A1:AC86"/>
  <sheetViews>
    <sheetView workbookViewId="0">
      <selection activeCell="F28" sqref="F28"/>
    </sheetView>
  </sheetViews>
  <sheetFormatPr defaultRowHeight="15" x14ac:dyDescent="0.25"/>
  <cols>
    <col min="1" max="1" width="50.42578125" bestFit="1" customWidth="1"/>
  </cols>
  <sheetData>
    <row r="1" spans="1:29" ht="66" customHeight="1" x14ac:dyDescent="0.25">
      <c r="A1" s="233"/>
      <c r="B1" s="233"/>
      <c r="C1" s="233"/>
      <c r="D1" s="233"/>
      <c r="E1" s="233"/>
      <c r="F1" s="233"/>
      <c r="G1" s="233"/>
      <c r="H1" s="233"/>
      <c r="I1" s="233"/>
      <c r="J1" s="233"/>
      <c r="K1" s="233"/>
      <c r="L1" s="233"/>
      <c r="M1" s="233"/>
      <c r="N1" s="233"/>
      <c r="O1" s="233"/>
      <c r="P1" s="233"/>
      <c r="Q1" s="233"/>
      <c r="R1" s="233"/>
      <c r="S1" s="233"/>
      <c r="T1" s="233"/>
      <c r="U1" s="233"/>
      <c r="V1" s="233"/>
      <c r="W1" s="233"/>
      <c r="X1" s="234"/>
      <c r="Y1" s="24"/>
      <c r="Z1" s="24"/>
      <c r="AA1" s="24"/>
      <c r="AB1" s="24"/>
      <c r="AC1" s="24"/>
    </row>
    <row r="2" spans="1:29" ht="15.75" x14ac:dyDescent="0.25">
      <c r="A2" s="233"/>
      <c r="B2" s="233"/>
      <c r="C2" s="233"/>
      <c r="D2" s="233"/>
      <c r="E2" s="233"/>
      <c r="F2" s="233"/>
      <c r="G2" s="233"/>
      <c r="H2" s="233"/>
      <c r="I2" s="233"/>
      <c r="J2" s="233"/>
      <c r="K2" s="233"/>
      <c r="L2" s="353" t="s">
        <v>318</v>
      </c>
      <c r="M2" s="353"/>
      <c r="N2" s="353"/>
      <c r="O2" s="353"/>
      <c r="P2" s="353"/>
      <c r="Q2" s="353"/>
      <c r="R2" s="353"/>
      <c r="S2" s="354"/>
      <c r="T2" s="233"/>
      <c r="U2" s="233"/>
      <c r="V2" s="233"/>
      <c r="W2" s="233"/>
      <c r="X2" s="234"/>
      <c r="Y2" s="24"/>
      <c r="Z2" s="24"/>
      <c r="AA2" s="24"/>
      <c r="AB2" s="24"/>
      <c r="AC2" s="24"/>
    </row>
    <row r="3" spans="1:29" ht="15.75" x14ac:dyDescent="0.25">
      <c r="A3" s="233"/>
      <c r="B3" s="233"/>
      <c r="C3" s="233"/>
      <c r="D3" s="233"/>
      <c r="E3" s="233"/>
      <c r="F3" s="233"/>
      <c r="G3" s="233"/>
      <c r="H3" s="233"/>
      <c r="I3" s="233"/>
      <c r="J3" s="233"/>
      <c r="K3" s="233"/>
      <c r="L3" s="235"/>
      <c r="M3" s="235"/>
      <c r="N3" s="235"/>
      <c r="O3" s="235"/>
      <c r="P3" s="235"/>
      <c r="Q3" s="235"/>
      <c r="R3" s="235"/>
      <c r="S3" s="235"/>
      <c r="T3" s="233"/>
      <c r="U3" s="233"/>
      <c r="V3" s="233"/>
      <c r="W3" s="672" t="s">
        <v>319</v>
      </c>
      <c r="X3" s="672"/>
      <c r="Y3" s="672"/>
      <c r="Z3" s="672"/>
      <c r="AA3" s="24"/>
      <c r="AB3" s="24"/>
      <c r="AC3" s="24"/>
    </row>
    <row r="4" spans="1:29" ht="15.75" x14ac:dyDescent="0.25">
      <c r="A4" s="233"/>
      <c r="B4" s="233"/>
      <c r="C4" s="233"/>
      <c r="D4" s="233"/>
      <c r="E4" s="233"/>
      <c r="F4" s="233"/>
      <c r="G4" s="233"/>
      <c r="H4" s="233"/>
      <c r="I4" s="233"/>
      <c r="J4" s="233"/>
      <c r="K4" s="233"/>
      <c r="L4" s="233"/>
      <c r="M4" s="233"/>
      <c r="N4" s="233"/>
      <c r="O4" s="233"/>
      <c r="P4" s="233"/>
      <c r="Q4" s="233"/>
      <c r="R4" s="233"/>
      <c r="S4" s="233"/>
      <c r="T4" s="233"/>
      <c r="U4" s="233"/>
      <c r="V4" s="233"/>
      <c r="W4" s="672" t="s">
        <v>320</v>
      </c>
      <c r="X4" s="672"/>
      <c r="Y4" s="672"/>
      <c r="Z4" s="672"/>
      <c r="AA4" s="24"/>
      <c r="AB4" s="24"/>
      <c r="AC4" s="24"/>
    </row>
    <row r="5" spans="1:29" ht="15.75" x14ac:dyDescent="0.25">
      <c r="A5" s="236" t="s">
        <v>321</v>
      </c>
      <c r="B5" s="236" t="s">
        <v>322</v>
      </c>
      <c r="C5" s="236"/>
      <c r="D5" s="236"/>
      <c r="E5" s="236"/>
      <c r="F5" s="236"/>
      <c r="G5" s="236"/>
      <c r="H5" s="236"/>
      <c r="I5" s="237"/>
      <c r="J5" s="237"/>
      <c r="K5" s="237"/>
      <c r="L5" s="237"/>
      <c r="M5" s="237"/>
      <c r="N5" s="237"/>
      <c r="O5" s="237"/>
      <c r="P5" s="237"/>
      <c r="Q5" s="237"/>
      <c r="R5" s="237"/>
      <c r="S5" s="237"/>
      <c r="T5" s="237"/>
      <c r="U5" s="237"/>
      <c r="V5" s="237"/>
      <c r="W5" s="673" t="s">
        <v>323</v>
      </c>
      <c r="X5" s="673"/>
      <c r="Y5" s="673"/>
      <c r="Z5" s="673"/>
      <c r="AA5" s="24"/>
      <c r="AB5" s="24"/>
      <c r="AC5" s="24"/>
    </row>
    <row r="6" spans="1:29" ht="24.75" x14ac:dyDescent="0.25">
      <c r="A6" s="238"/>
      <c r="B6" s="675" t="s">
        <v>324</v>
      </c>
      <c r="C6" s="674"/>
      <c r="D6" s="674"/>
      <c r="E6" s="674"/>
      <c r="F6" s="674" t="s">
        <v>325</v>
      </c>
      <c r="G6" s="674"/>
      <c r="H6" s="674"/>
      <c r="I6" s="674"/>
      <c r="J6" s="674" t="s">
        <v>326</v>
      </c>
      <c r="K6" s="674"/>
      <c r="L6" s="674"/>
      <c r="M6" s="674"/>
      <c r="N6" s="674" t="s">
        <v>327</v>
      </c>
      <c r="O6" s="674"/>
      <c r="P6" s="674"/>
      <c r="Q6" s="674"/>
      <c r="R6" s="674" t="s">
        <v>328</v>
      </c>
      <c r="S6" s="674"/>
      <c r="T6" s="674"/>
      <c r="U6" s="674"/>
      <c r="V6" s="239" t="s">
        <v>329</v>
      </c>
      <c r="W6" s="674" t="s">
        <v>330</v>
      </c>
      <c r="X6" s="674"/>
      <c r="Y6" s="674"/>
      <c r="Z6" s="674"/>
      <c r="AA6" s="24"/>
      <c r="AB6" s="24"/>
      <c r="AC6" s="24"/>
    </row>
    <row r="7" spans="1:29" x14ac:dyDescent="0.25">
      <c r="A7" s="240"/>
      <c r="B7" s="670" t="s">
        <v>331</v>
      </c>
      <c r="C7" s="671"/>
      <c r="D7" s="671"/>
      <c r="E7" s="671"/>
      <c r="F7" s="671" t="s">
        <v>331</v>
      </c>
      <c r="G7" s="671"/>
      <c r="H7" s="671"/>
      <c r="I7" s="671"/>
      <c r="J7" s="671" t="s">
        <v>332</v>
      </c>
      <c r="K7" s="671"/>
      <c r="L7" s="671"/>
      <c r="M7" s="671"/>
      <c r="N7" s="671" t="s">
        <v>333</v>
      </c>
      <c r="O7" s="671"/>
      <c r="P7" s="671"/>
      <c r="Q7" s="671"/>
      <c r="R7" s="671" t="s">
        <v>334</v>
      </c>
      <c r="S7" s="671"/>
      <c r="T7" s="671"/>
      <c r="U7" s="671"/>
      <c r="V7" s="239" t="s">
        <v>335</v>
      </c>
      <c r="W7" s="671" t="s">
        <v>333</v>
      </c>
      <c r="X7" s="671"/>
      <c r="Y7" s="671"/>
      <c r="Z7" s="671"/>
      <c r="AA7" s="24"/>
      <c r="AB7" s="24"/>
      <c r="AC7" s="24"/>
    </row>
    <row r="8" spans="1:29" x14ac:dyDescent="0.25">
      <c r="A8" s="241" t="s">
        <v>336</v>
      </c>
      <c r="B8" s="242">
        <v>2020</v>
      </c>
      <c r="C8" s="242">
        <v>2030</v>
      </c>
      <c r="D8" s="242">
        <v>2040</v>
      </c>
      <c r="E8" s="243">
        <v>2050</v>
      </c>
      <c r="F8" s="244">
        <v>2020</v>
      </c>
      <c r="G8" s="242">
        <v>2030</v>
      </c>
      <c r="H8" s="242">
        <v>2040</v>
      </c>
      <c r="I8" s="243">
        <v>2050</v>
      </c>
      <c r="J8" s="244">
        <v>2020</v>
      </c>
      <c r="K8" s="242">
        <v>2030</v>
      </c>
      <c r="L8" s="242">
        <v>2040</v>
      </c>
      <c r="M8" s="243">
        <v>2050</v>
      </c>
      <c r="N8" s="244">
        <v>2020</v>
      </c>
      <c r="O8" s="242">
        <v>2030</v>
      </c>
      <c r="P8" s="242">
        <v>2040</v>
      </c>
      <c r="Q8" s="243">
        <v>2050</v>
      </c>
      <c r="R8" s="244">
        <v>2020</v>
      </c>
      <c r="S8" s="242">
        <v>2030</v>
      </c>
      <c r="T8" s="242">
        <v>2040</v>
      </c>
      <c r="U8" s="243">
        <v>2050</v>
      </c>
      <c r="V8" s="245"/>
      <c r="W8" s="244">
        <v>2020</v>
      </c>
      <c r="X8" s="242">
        <v>2030</v>
      </c>
      <c r="Y8" s="242">
        <v>2040</v>
      </c>
      <c r="Z8" s="243">
        <v>2050</v>
      </c>
      <c r="AA8" s="24"/>
      <c r="AB8" s="24"/>
      <c r="AC8" s="24"/>
    </row>
    <row r="9" spans="1:29" x14ac:dyDescent="0.25">
      <c r="A9" s="246" t="s">
        <v>337</v>
      </c>
      <c r="B9" s="247">
        <v>1450</v>
      </c>
      <c r="C9" s="248">
        <v>1450</v>
      </c>
      <c r="D9" s="248">
        <v>1450</v>
      </c>
      <c r="E9" s="249">
        <v>1450</v>
      </c>
      <c r="F9" s="250">
        <v>25.6</v>
      </c>
      <c r="G9" s="251">
        <v>25.6</v>
      </c>
      <c r="H9" s="251">
        <v>25.6</v>
      </c>
      <c r="I9" s="252">
        <v>25.6</v>
      </c>
      <c r="J9" s="253">
        <v>2.4</v>
      </c>
      <c r="K9" s="254">
        <v>2.4</v>
      </c>
      <c r="L9" s="254">
        <v>2.4</v>
      </c>
      <c r="M9" s="255">
        <v>2.4</v>
      </c>
      <c r="N9" s="253">
        <v>0.37671060171919779</v>
      </c>
      <c r="O9" s="254">
        <v>0.42</v>
      </c>
      <c r="P9" s="254">
        <v>0.42499999999999999</v>
      </c>
      <c r="Q9" s="255">
        <v>0.43</v>
      </c>
      <c r="R9" s="253">
        <v>8.6999999999999994E-2</v>
      </c>
      <c r="S9" s="254">
        <v>8.6999999999999994E-2</v>
      </c>
      <c r="T9" s="254">
        <v>8.6999999999999994E-2</v>
      </c>
      <c r="U9" s="255">
        <v>8.6999999999999994E-2</v>
      </c>
      <c r="V9" s="256">
        <v>40</v>
      </c>
      <c r="W9" s="253">
        <f t="shared" ref="W9:Z34" si="0">N9/(1-R9)</f>
        <v>0.41260744985673359</v>
      </c>
      <c r="X9" s="254">
        <f t="shared" si="0"/>
        <v>0.46002190580503832</v>
      </c>
      <c r="Y9" s="254">
        <f t="shared" si="0"/>
        <v>0.46549835706462211</v>
      </c>
      <c r="Z9" s="255">
        <f t="shared" si="0"/>
        <v>0.47097480832420591</v>
      </c>
      <c r="AA9" s="24"/>
      <c r="AB9" s="24"/>
      <c r="AC9" s="24"/>
    </row>
    <row r="10" spans="1:29" x14ac:dyDescent="0.25">
      <c r="A10" s="257" t="s">
        <v>338</v>
      </c>
      <c r="B10" s="258">
        <v>1700</v>
      </c>
      <c r="C10" s="259">
        <v>1700</v>
      </c>
      <c r="D10" s="259">
        <v>1700</v>
      </c>
      <c r="E10" s="260">
        <v>1700</v>
      </c>
      <c r="F10" s="261">
        <v>32.5</v>
      </c>
      <c r="G10" s="262">
        <v>32.5</v>
      </c>
      <c r="H10" s="262">
        <v>32.5</v>
      </c>
      <c r="I10" s="263">
        <v>32.5</v>
      </c>
      <c r="J10" s="264">
        <v>3</v>
      </c>
      <c r="K10" s="265">
        <v>3</v>
      </c>
      <c r="L10" s="265">
        <v>3</v>
      </c>
      <c r="M10" s="266">
        <v>3</v>
      </c>
      <c r="N10" s="264">
        <v>0.37</v>
      </c>
      <c r="O10" s="265">
        <v>0.375</v>
      </c>
      <c r="P10" s="265">
        <v>0.375</v>
      </c>
      <c r="Q10" s="266">
        <v>0.375</v>
      </c>
      <c r="R10" s="264">
        <v>0.115</v>
      </c>
      <c r="S10" s="265">
        <v>0.115</v>
      </c>
      <c r="T10" s="265">
        <v>0.115</v>
      </c>
      <c r="U10" s="266">
        <v>0.115</v>
      </c>
      <c r="V10" s="267">
        <v>40</v>
      </c>
      <c r="W10" s="264">
        <f t="shared" si="0"/>
        <v>0.41807909604519772</v>
      </c>
      <c r="X10" s="265">
        <f t="shared" si="0"/>
        <v>0.42372881355932202</v>
      </c>
      <c r="Y10" s="265">
        <f t="shared" si="0"/>
        <v>0.42372881355932202</v>
      </c>
      <c r="Z10" s="266">
        <f t="shared" si="0"/>
        <v>0.42372881355932202</v>
      </c>
      <c r="AA10" s="24"/>
      <c r="AB10" s="24"/>
      <c r="AC10" s="24"/>
    </row>
    <row r="11" spans="1:29" x14ac:dyDescent="0.25">
      <c r="A11" s="246" t="s">
        <v>339</v>
      </c>
      <c r="B11" s="268">
        <v>1650</v>
      </c>
      <c r="C11" s="269">
        <v>1650</v>
      </c>
      <c r="D11" s="269">
        <v>1650</v>
      </c>
      <c r="E11" s="270">
        <v>1650</v>
      </c>
      <c r="F11" s="271">
        <v>41.482804999999999</v>
      </c>
      <c r="G11" s="272">
        <v>35.666084999999995</v>
      </c>
      <c r="H11" s="272">
        <v>31.703444499999996</v>
      </c>
      <c r="I11" s="273">
        <v>30.939999999999998</v>
      </c>
      <c r="J11" s="274">
        <v>3.6316431575833099</v>
      </c>
      <c r="K11" s="275">
        <v>3.5116387607530899</v>
      </c>
      <c r="L11" s="275">
        <v>3.3750694387073099</v>
      </c>
      <c r="M11" s="276">
        <v>3.3459349593495902</v>
      </c>
      <c r="N11" s="274">
        <v>0.44999999999999996</v>
      </c>
      <c r="O11" s="275">
        <v>0.45500000000000007</v>
      </c>
      <c r="P11" s="275">
        <v>0.46500000000000002</v>
      </c>
      <c r="Q11" s="276">
        <v>0.47000000000000003</v>
      </c>
      <c r="R11" s="274">
        <v>7.3200000000000043E-2</v>
      </c>
      <c r="S11" s="275">
        <v>7.3200000000000043E-2</v>
      </c>
      <c r="T11" s="275">
        <v>7.3200000000000043E-2</v>
      </c>
      <c r="U11" s="276">
        <v>7.3200000000000043E-2</v>
      </c>
      <c r="V11" s="277">
        <v>40</v>
      </c>
      <c r="W11" s="274">
        <f t="shared" si="0"/>
        <v>0.48554164868364263</v>
      </c>
      <c r="X11" s="275">
        <f t="shared" si="0"/>
        <v>0.49093655589123875</v>
      </c>
      <c r="Y11" s="275">
        <f t="shared" si="0"/>
        <v>0.50172637030643075</v>
      </c>
      <c r="Z11" s="276">
        <f t="shared" si="0"/>
        <v>0.5071212775140268</v>
      </c>
      <c r="AA11" s="24"/>
      <c r="AB11" s="24"/>
      <c r="AC11" s="24"/>
    </row>
    <row r="12" spans="1:29" x14ac:dyDescent="0.25">
      <c r="A12" s="257" t="s">
        <v>340</v>
      </c>
      <c r="B12" s="258">
        <v>1800</v>
      </c>
      <c r="C12" s="259">
        <v>1800</v>
      </c>
      <c r="D12" s="259">
        <v>1800</v>
      </c>
      <c r="E12" s="260">
        <v>1800</v>
      </c>
      <c r="F12" s="261">
        <v>46.769665344999986</v>
      </c>
      <c r="G12" s="262">
        <v>42.376167664999997</v>
      </c>
      <c r="H12" s="262">
        <v>39.383097370499989</v>
      </c>
      <c r="I12" s="263">
        <v>38.806450799999993</v>
      </c>
      <c r="J12" s="264">
        <v>4.1579705890999703</v>
      </c>
      <c r="K12" s="265">
        <v>4.0149545129025102</v>
      </c>
      <c r="L12" s="265">
        <v>2.8500844264486598</v>
      </c>
      <c r="M12" s="266">
        <v>2.6951219512195088</v>
      </c>
      <c r="N12" s="264">
        <v>0.41000000000000003</v>
      </c>
      <c r="O12" s="265">
        <v>0.42</v>
      </c>
      <c r="P12" s="265">
        <v>0.43</v>
      </c>
      <c r="Q12" s="266">
        <v>0.43999999999999995</v>
      </c>
      <c r="R12" s="264">
        <v>9.4999999999999973E-2</v>
      </c>
      <c r="S12" s="265">
        <v>9.4999999999999973E-2</v>
      </c>
      <c r="T12" s="265">
        <v>9.4999999999999973E-2</v>
      </c>
      <c r="U12" s="266">
        <v>9.4999999999999973E-2</v>
      </c>
      <c r="V12" s="267">
        <v>40</v>
      </c>
      <c r="W12" s="264">
        <f t="shared" si="0"/>
        <v>0.45303867403314918</v>
      </c>
      <c r="X12" s="265">
        <f t="shared" si="0"/>
        <v>0.46408839779005523</v>
      </c>
      <c r="Y12" s="265">
        <f t="shared" si="0"/>
        <v>0.47513812154696128</v>
      </c>
      <c r="Z12" s="266">
        <f t="shared" si="0"/>
        <v>0.48618784530386733</v>
      </c>
      <c r="AA12" s="24"/>
      <c r="AB12" s="24"/>
      <c r="AC12" s="24"/>
    </row>
    <row r="13" spans="1:29" x14ac:dyDescent="0.25">
      <c r="A13" s="246" t="s">
        <v>341</v>
      </c>
      <c r="B13" s="268">
        <v>1900</v>
      </c>
      <c r="C13" s="269">
        <v>1900</v>
      </c>
      <c r="D13" s="269">
        <v>1900</v>
      </c>
      <c r="E13" s="270">
        <v>1900</v>
      </c>
      <c r="F13" s="271">
        <v>35.150000000000006</v>
      </c>
      <c r="G13" s="272">
        <v>35.150000000000006</v>
      </c>
      <c r="H13" s="272">
        <v>35.150000000000006</v>
      </c>
      <c r="I13" s="273">
        <v>35.150000000000006</v>
      </c>
      <c r="J13" s="274">
        <v>2.8338120547834977</v>
      </c>
      <c r="K13" s="275">
        <v>2.8338120547834977</v>
      </c>
      <c r="L13" s="275">
        <v>2.8338120547834977</v>
      </c>
      <c r="M13" s="276">
        <v>2.8338120547834977</v>
      </c>
      <c r="N13" s="274">
        <v>0.4</v>
      </c>
      <c r="O13" s="275">
        <v>0.41000000000000003</v>
      </c>
      <c r="P13" s="275">
        <v>0.41499999999999998</v>
      </c>
      <c r="Q13" s="276">
        <v>0.42</v>
      </c>
      <c r="R13" s="274">
        <v>6.3200000000000034E-2</v>
      </c>
      <c r="S13" s="275">
        <v>6.3200000000000034E-2</v>
      </c>
      <c r="T13" s="275">
        <v>6.3200000000000034E-2</v>
      </c>
      <c r="U13" s="276">
        <v>6.3200000000000034E-2</v>
      </c>
      <c r="V13" s="277">
        <v>40</v>
      </c>
      <c r="W13" s="274">
        <f t="shared" si="0"/>
        <v>0.42698548249359525</v>
      </c>
      <c r="X13" s="275">
        <f t="shared" si="0"/>
        <v>0.43766011955593515</v>
      </c>
      <c r="Y13" s="275">
        <f t="shared" si="0"/>
        <v>0.44299743808710501</v>
      </c>
      <c r="Z13" s="276">
        <f t="shared" si="0"/>
        <v>0.44833475661827499</v>
      </c>
      <c r="AA13" s="24"/>
      <c r="AB13" s="24"/>
      <c r="AC13" s="24"/>
    </row>
    <row r="14" spans="1:29" x14ac:dyDescent="0.25">
      <c r="A14" s="257" t="s">
        <v>342</v>
      </c>
      <c r="B14" s="258">
        <v>2100</v>
      </c>
      <c r="C14" s="259">
        <v>2100</v>
      </c>
      <c r="D14" s="259">
        <v>2100</v>
      </c>
      <c r="E14" s="260">
        <v>2100</v>
      </c>
      <c r="F14" s="261">
        <v>42.180000000000007</v>
      </c>
      <c r="G14" s="262">
        <v>42.180000000000007</v>
      </c>
      <c r="H14" s="262">
        <v>42.180000000000007</v>
      </c>
      <c r="I14" s="263">
        <v>42.180000000000007</v>
      </c>
      <c r="J14" s="264">
        <v>4.4040647470220797</v>
      </c>
      <c r="K14" s="265">
        <v>4.4040647470220797</v>
      </c>
      <c r="L14" s="265">
        <v>4.4040647470220797</v>
      </c>
      <c r="M14" s="266">
        <v>4.4040647470220797</v>
      </c>
      <c r="N14" s="264">
        <v>0.37999999999999995</v>
      </c>
      <c r="O14" s="265">
        <v>0.38500000000000001</v>
      </c>
      <c r="P14" s="265">
        <v>0.39500000000000002</v>
      </c>
      <c r="Q14" s="266">
        <v>0.4</v>
      </c>
      <c r="R14" s="264">
        <v>0.11499999999999996</v>
      </c>
      <c r="S14" s="265">
        <v>0.11499999999999996</v>
      </c>
      <c r="T14" s="265">
        <v>0.11499999999999996</v>
      </c>
      <c r="U14" s="266">
        <v>0.11499999999999996</v>
      </c>
      <c r="V14" s="267">
        <v>40</v>
      </c>
      <c r="W14" s="264">
        <f t="shared" si="0"/>
        <v>0.42937853107344626</v>
      </c>
      <c r="X14" s="265">
        <f t="shared" si="0"/>
        <v>0.43502824858757061</v>
      </c>
      <c r="Y14" s="265">
        <f t="shared" si="0"/>
        <v>0.4463276836158192</v>
      </c>
      <c r="Z14" s="266">
        <f t="shared" si="0"/>
        <v>0.4519774011299435</v>
      </c>
      <c r="AA14" s="24"/>
      <c r="AB14" s="24"/>
      <c r="AC14" s="24"/>
    </row>
    <row r="15" spans="1:29" x14ac:dyDescent="0.25">
      <c r="A15" s="278" t="s">
        <v>343</v>
      </c>
      <c r="B15" s="279">
        <v>1950</v>
      </c>
      <c r="C15" s="280">
        <v>1915</v>
      </c>
      <c r="D15" s="280">
        <v>1907.5</v>
      </c>
      <c r="E15" s="281">
        <v>1900</v>
      </c>
      <c r="F15" s="282">
        <v>46.8</v>
      </c>
      <c r="G15" s="283">
        <v>44.85</v>
      </c>
      <c r="H15" s="283">
        <v>43.875</v>
      </c>
      <c r="I15" s="284">
        <v>41.924999999999997</v>
      </c>
      <c r="J15" s="285">
        <v>5.1609682993817829</v>
      </c>
      <c r="K15" s="286">
        <v>4.9601403120807355</v>
      </c>
      <c r="L15" s="286">
        <v>4.7788400984832871</v>
      </c>
      <c r="M15" s="287">
        <v>4.604166666666675</v>
      </c>
      <c r="N15" s="285">
        <v>0.46</v>
      </c>
      <c r="O15" s="286">
        <v>0.48</v>
      </c>
      <c r="P15" s="286">
        <v>0.49</v>
      </c>
      <c r="Q15" s="287">
        <v>0.5</v>
      </c>
      <c r="R15" s="285">
        <v>9.1999999999999998E-2</v>
      </c>
      <c r="S15" s="286">
        <v>9.1999999999999998E-2</v>
      </c>
      <c r="T15" s="286">
        <v>9.1999999999999998E-2</v>
      </c>
      <c r="U15" s="287">
        <v>9.1999999999999998E-2</v>
      </c>
      <c r="V15" s="288">
        <v>30</v>
      </c>
      <c r="W15" s="285">
        <f t="shared" si="0"/>
        <v>0.50660792951541855</v>
      </c>
      <c r="X15" s="286">
        <f t="shared" si="0"/>
        <v>0.52863436123348018</v>
      </c>
      <c r="Y15" s="286">
        <f t="shared" si="0"/>
        <v>0.53964757709251099</v>
      </c>
      <c r="Z15" s="287">
        <f t="shared" si="0"/>
        <v>0.5506607929515418</v>
      </c>
      <c r="AA15" s="24"/>
      <c r="AB15" s="24"/>
      <c r="AC15" s="24"/>
    </row>
    <row r="16" spans="1:29" x14ac:dyDescent="0.25">
      <c r="A16" s="289" t="s">
        <v>344</v>
      </c>
      <c r="B16" s="258">
        <v>550</v>
      </c>
      <c r="C16" s="259">
        <v>536</v>
      </c>
      <c r="D16" s="259">
        <v>533</v>
      </c>
      <c r="E16" s="260">
        <v>530</v>
      </c>
      <c r="F16" s="261">
        <v>19.965000000000003</v>
      </c>
      <c r="G16" s="262">
        <v>19.965000000000003</v>
      </c>
      <c r="H16" s="262">
        <v>19.965000000000003</v>
      </c>
      <c r="I16" s="263">
        <v>19.965000000000003</v>
      </c>
      <c r="J16" s="264">
        <v>2.3123006648936171</v>
      </c>
      <c r="K16" s="265">
        <v>2.3123006648936171</v>
      </c>
      <c r="L16" s="265">
        <v>2.3123006648936171</v>
      </c>
      <c r="M16" s="266">
        <v>2.3123006648936171</v>
      </c>
      <c r="N16" s="264">
        <v>0.56999999999999995</v>
      </c>
      <c r="O16" s="265">
        <v>0.57999999999999996</v>
      </c>
      <c r="P16" s="265">
        <v>0.59</v>
      </c>
      <c r="Q16" s="266">
        <v>0.59</v>
      </c>
      <c r="R16" s="264">
        <v>2.5000000000000001E-2</v>
      </c>
      <c r="S16" s="265">
        <v>2.5000000000000001E-2</v>
      </c>
      <c r="T16" s="265">
        <v>2.5000000000000001E-2</v>
      </c>
      <c r="U16" s="266">
        <v>2.5000000000000001E-2</v>
      </c>
      <c r="V16" s="267">
        <v>30</v>
      </c>
      <c r="W16" s="264">
        <f t="shared" si="0"/>
        <v>0.58461538461538454</v>
      </c>
      <c r="X16" s="265">
        <f t="shared" si="0"/>
        <v>0.59487179487179487</v>
      </c>
      <c r="Y16" s="265">
        <f t="shared" si="0"/>
        <v>0.60512820512820509</v>
      </c>
      <c r="Z16" s="266">
        <f t="shared" si="0"/>
        <v>0.60512820512820509</v>
      </c>
      <c r="AA16" s="24"/>
      <c r="AB16" s="24"/>
      <c r="AC16" s="24"/>
    </row>
    <row r="17" spans="1:29" x14ac:dyDescent="0.25">
      <c r="A17" s="246" t="s">
        <v>345</v>
      </c>
      <c r="B17" s="268">
        <v>600</v>
      </c>
      <c r="C17" s="269">
        <v>579</v>
      </c>
      <c r="D17" s="269">
        <v>574.5</v>
      </c>
      <c r="E17" s="270">
        <v>570</v>
      </c>
      <c r="F17" s="271">
        <v>22</v>
      </c>
      <c r="G17" s="272">
        <v>21</v>
      </c>
      <c r="H17" s="272">
        <v>20</v>
      </c>
      <c r="I17" s="273">
        <v>19.289830268741156</v>
      </c>
      <c r="J17" s="274">
        <v>1.9880715390851933</v>
      </c>
      <c r="K17" s="275">
        <v>1.8981506058063078</v>
      </c>
      <c r="L17" s="275">
        <v>1.8122968170354441</v>
      </c>
      <c r="M17" s="276">
        <v>1.7303262148904277</v>
      </c>
      <c r="N17" s="274">
        <v>0.59499999999999997</v>
      </c>
      <c r="O17" s="275">
        <v>0.61</v>
      </c>
      <c r="P17" s="275">
        <v>0.62</v>
      </c>
      <c r="Q17" s="276">
        <v>0.63</v>
      </c>
      <c r="R17" s="274">
        <v>2.0119945830915031E-2</v>
      </c>
      <c r="S17" s="275">
        <v>1.9209916050261861E-2</v>
      </c>
      <c r="T17" s="275">
        <v>1.8341047126036208E-2</v>
      </c>
      <c r="U17" s="276">
        <v>2.0119945830915031E-2</v>
      </c>
      <c r="V17" s="277">
        <v>30</v>
      </c>
      <c r="W17" s="274">
        <f t="shared" si="0"/>
        <v>0.60721717670286268</v>
      </c>
      <c r="X17" s="275">
        <f t="shared" si="0"/>
        <v>0.62194756042339872</v>
      </c>
      <c r="Y17" s="275">
        <f t="shared" si="0"/>
        <v>0.63158391026216465</v>
      </c>
      <c r="Z17" s="276">
        <f t="shared" si="0"/>
        <v>0.64293583415597233</v>
      </c>
      <c r="AA17" s="24"/>
      <c r="AB17" s="24"/>
      <c r="AC17" s="24"/>
    </row>
    <row r="18" spans="1:29" x14ac:dyDescent="0.25">
      <c r="A18" s="246" t="s">
        <v>346</v>
      </c>
      <c r="B18" s="268">
        <v>400</v>
      </c>
      <c r="C18" s="269">
        <v>386</v>
      </c>
      <c r="D18" s="269">
        <v>383</v>
      </c>
      <c r="E18" s="270">
        <v>380</v>
      </c>
      <c r="F18" s="271">
        <v>11.913937737025419</v>
      </c>
      <c r="G18" s="272">
        <v>11.682976909154259</v>
      </c>
      <c r="H18" s="272">
        <v>11.635095654774096</v>
      </c>
      <c r="I18" s="273">
        <v>11.587410635868745</v>
      </c>
      <c r="J18" s="274">
        <v>2.1042390783505449</v>
      </c>
      <c r="K18" s="275">
        <v>2.1042390783505449</v>
      </c>
      <c r="L18" s="275">
        <v>2.1042390783505449</v>
      </c>
      <c r="M18" s="276">
        <v>2.1042390783505449</v>
      </c>
      <c r="N18" s="274">
        <v>0.35</v>
      </c>
      <c r="O18" s="275">
        <v>0.37</v>
      </c>
      <c r="P18" s="275">
        <v>0.38500000000000001</v>
      </c>
      <c r="Q18" s="276">
        <v>0.39700000000000002</v>
      </c>
      <c r="R18" s="274">
        <v>0.01</v>
      </c>
      <c r="S18" s="275">
        <v>0.01</v>
      </c>
      <c r="T18" s="275">
        <v>0.01</v>
      </c>
      <c r="U18" s="276">
        <v>0.01</v>
      </c>
      <c r="V18" s="290">
        <v>25</v>
      </c>
      <c r="W18" s="274">
        <f t="shared" si="0"/>
        <v>0.35353535353535354</v>
      </c>
      <c r="X18" s="275">
        <f t="shared" si="0"/>
        <v>0.37373737373737376</v>
      </c>
      <c r="Y18" s="275">
        <f t="shared" si="0"/>
        <v>0.3888888888888889</v>
      </c>
      <c r="Z18" s="276">
        <f t="shared" si="0"/>
        <v>0.40101010101010104</v>
      </c>
      <c r="AA18" s="24"/>
      <c r="AB18" s="24"/>
      <c r="AC18" s="24"/>
    </row>
    <row r="19" spans="1:29" x14ac:dyDescent="0.25">
      <c r="A19" s="291" t="s">
        <v>347</v>
      </c>
      <c r="B19" s="258">
        <v>350</v>
      </c>
      <c r="C19" s="259">
        <v>350</v>
      </c>
      <c r="D19" s="259">
        <v>350</v>
      </c>
      <c r="E19" s="260">
        <v>350</v>
      </c>
      <c r="F19" s="261">
        <v>23.488853921675325</v>
      </c>
      <c r="G19" s="262">
        <v>19.965525833424028</v>
      </c>
      <c r="H19" s="262">
        <v>18.754345891767297</v>
      </c>
      <c r="I19" s="263">
        <v>17.6166404412565</v>
      </c>
      <c r="J19" s="264">
        <v>0.70895510166649178</v>
      </c>
      <c r="K19" s="265">
        <v>0.70895510166649178</v>
      </c>
      <c r="L19" s="265">
        <v>0.70895510166649178</v>
      </c>
      <c r="M19" s="266">
        <v>0.70895510166649178</v>
      </c>
      <c r="N19" s="264">
        <v>0.35483870967741937</v>
      </c>
      <c r="O19" s="265">
        <v>0.35483870967741937</v>
      </c>
      <c r="P19" s="265">
        <v>0.35483870967741937</v>
      </c>
      <c r="Q19" s="266">
        <v>0.35483870967741937</v>
      </c>
      <c r="R19" s="264">
        <v>6.8040442110164218E-3</v>
      </c>
      <c r="S19" s="265">
        <v>6.8040442110164218E-3</v>
      </c>
      <c r="T19" s="265">
        <v>6.8040442110164218E-3</v>
      </c>
      <c r="U19" s="266">
        <v>6.8040442110164218E-3</v>
      </c>
      <c r="V19" s="267">
        <v>20</v>
      </c>
      <c r="W19" s="264">
        <f t="shared" si="0"/>
        <v>0.3572695877477064</v>
      </c>
      <c r="X19" s="265">
        <f t="shared" si="0"/>
        <v>0.3572695877477064</v>
      </c>
      <c r="Y19" s="265">
        <f t="shared" si="0"/>
        <v>0.3572695877477064</v>
      </c>
      <c r="Z19" s="266">
        <f t="shared" si="0"/>
        <v>0.3572695877477064</v>
      </c>
      <c r="AA19" s="24"/>
      <c r="AB19" s="24"/>
      <c r="AC19" s="24"/>
    </row>
    <row r="20" spans="1:29" x14ac:dyDescent="0.25">
      <c r="A20" s="292" t="s">
        <v>348</v>
      </c>
      <c r="B20" s="247">
        <v>3500</v>
      </c>
      <c r="C20" s="248">
        <v>3340</v>
      </c>
      <c r="D20" s="248">
        <v>3250</v>
      </c>
      <c r="E20" s="249">
        <v>3150</v>
      </c>
      <c r="F20" s="250">
        <v>68.580000000000013</v>
      </c>
      <c r="G20" s="251">
        <v>64.98</v>
      </c>
      <c r="H20" s="251">
        <v>61.580000000000013</v>
      </c>
      <c r="I20" s="252">
        <v>60.580000000000013</v>
      </c>
      <c r="J20" s="253">
        <v>5.3014125011024618</v>
      </c>
      <c r="K20" s="254">
        <v>5.1190670039507005</v>
      </c>
      <c r="L20" s="254">
        <v>3.6338576437220409</v>
      </c>
      <c r="M20" s="255">
        <v>3.4362804878048738</v>
      </c>
      <c r="N20" s="253">
        <v>0.32000000000000006</v>
      </c>
      <c r="O20" s="254">
        <v>0.32999999999999996</v>
      </c>
      <c r="P20" s="254">
        <v>0.33999999999999997</v>
      </c>
      <c r="Q20" s="255">
        <v>0.35</v>
      </c>
      <c r="R20" s="253">
        <v>0.327429090230547</v>
      </c>
      <c r="S20" s="254">
        <v>0.29575820341880199</v>
      </c>
      <c r="T20" s="254">
        <v>0.28062655749763499</v>
      </c>
      <c r="U20" s="255">
        <v>0.278163266301166</v>
      </c>
      <c r="V20" s="256">
        <v>40</v>
      </c>
      <c r="W20" s="253">
        <f t="shared" si="0"/>
        <v>0.47578626335428509</v>
      </c>
      <c r="X20" s="254">
        <f t="shared" si="0"/>
        <v>0.46858905790882216</v>
      </c>
      <c r="Y20" s="254">
        <f t="shared" si="0"/>
        <v>0.47263351676884041</v>
      </c>
      <c r="Z20" s="255">
        <f t="shared" si="0"/>
        <v>0.48487418783265684</v>
      </c>
      <c r="AA20" s="24"/>
      <c r="AB20" s="24"/>
      <c r="AC20" s="24"/>
    </row>
    <row r="21" spans="1:29" x14ac:dyDescent="0.25">
      <c r="A21" s="257" t="s">
        <v>349</v>
      </c>
      <c r="B21" s="258">
        <v>3450</v>
      </c>
      <c r="C21" s="259">
        <v>3270</v>
      </c>
      <c r="D21" s="259">
        <v>3175</v>
      </c>
      <c r="E21" s="260">
        <v>3075</v>
      </c>
      <c r="F21" s="261">
        <v>69.8</v>
      </c>
      <c r="G21" s="262">
        <v>65.849999999999994</v>
      </c>
      <c r="H21" s="262">
        <v>63.875</v>
      </c>
      <c r="I21" s="263">
        <v>61.924999999999997</v>
      </c>
      <c r="J21" s="264">
        <v>6.5802345817117738</v>
      </c>
      <c r="K21" s="265">
        <v>6.3241788979029376</v>
      </c>
      <c r="L21" s="265">
        <v>6.0930211255661915</v>
      </c>
      <c r="M21" s="266">
        <v>5.8703125000000105</v>
      </c>
      <c r="N21" s="264">
        <v>0.37</v>
      </c>
      <c r="O21" s="265">
        <v>0.39</v>
      </c>
      <c r="P21" s="265">
        <v>0.4</v>
      </c>
      <c r="Q21" s="266">
        <v>0.41000000000000003</v>
      </c>
      <c r="R21" s="264">
        <v>0.32317622248174099</v>
      </c>
      <c r="S21" s="265">
        <v>0.27484865088633598</v>
      </c>
      <c r="T21" s="265">
        <v>0.25175881112408699</v>
      </c>
      <c r="U21" s="266">
        <v>0.248</v>
      </c>
      <c r="V21" s="267">
        <v>40</v>
      </c>
      <c r="W21" s="264">
        <f t="shared" si="0"/>
        <v>0.54667110153354248</v>
      </c>
      <c r="X21" s="265">
        <f t="shared" si="0"/>
        <v>0.53781876083756597</v>
      </c>
      <c r="Y21" s="265">
        <f t="shared" si="0"/>
        <v>0.53458698337754207</v>
      </c>
      <c r="Z21" s="266">
        <f t="shared" si="0"/>
        <v>0.54521276595744683</v>
      </c>
      <c r="AA21" s="24"/>
      <c r="AB21" s="24"/>
      <c r="AC21" s="24"/>
    </row>
    <row r="22" spans="1:29" x14ac:dyDescent="0.25">
      <c r="A22" s="246" t="s">
        <v>350</v>
      </c>
      <c r="B22" s="268">
        <v>3600</v>
      </c>
      <c r="C22" s="269">
        <v>3445</v>
      </c>
      <c r="D22" s="269">
        <v>3360</v>
      </c>
      <c r="E22" s="270">
        <v>3270</v>
      </c>
      <c r="F22" s="271">
        <v>77.575000000000003</v>
      </c>
      <c r="G22" s="272">
        <v>73.575000000000003</v>
      </c>
      <c r="H22" s="272">
        <v>71.599999999999994</v>
      </c>
      <c r="I22" s="273">
        <v>69.625</v>
      </c>
      <c r="J22" s="274">
        <v>5.4192658117794812</v>
      </c>
      <c r="K22" s="275">
        <v>5.2290101141517846</v>
      </c>
      <c r="L22" s="275">
        <v>5.057485109785083</v>
      </c>
      <c r="M22" s="276">
        <v>4.8915865674983419</v>
      </c>
      <c r="N22" s="274">
        <v>0.34089504401185583</v>
      </c>
      <c r="O22" s="275">
        <v>0.36719370983250021</v>
      </c>
      <c r="P22" s="275">
        <v>0.37876331766187044</v>
      </c>
      <c r="Q22" s="276">
        <v>0.39276926965474973</v>
      </c>
      <c r="R22" s="274">
        <v>0.34599999999999997</v>
      </c>
      <c r="S22" s="275">
        <v>0.28749999999999998</v>
      </c>
      <c r="T22" s="275">
        <v>0.25955</v>
      </c>
      <c r="U22" s="276">
        <v>0.255</v>
      </c>
      <c r="V22" s="277">
        <v>40</v>
      </c>
      <c r="W22" s="274">
        <f t="shared" si="0"/>
        <v>0.5212462446664462</v>
      </c>
      <c r="X22" s="275">
        <f t="shared" si="0"/>
        <v>0.51535959274736876</v>
      </c>
      <c r="Y22" s="275">
        <f t="shared" si="0"/>
        <v>0.51153125486105799</v>
      </c>
      <c r="Z22" s="276">
        <f t="shared" si="0"/>
        <v>0.52720707336208017</v>
      </c>
      <c r="AA22" s="24"/>
      <c r="AB22" s="24"/>
      <c r="AC22" s="24"/>
    </row>
    <row r="23" spans="1:29" x14ac:dyDescent="0.25">
      <c r="A23" s="257" t="s">
        <v>351</v>
      </c>
      <c r="B23" s="258">
        <v>3400</v>
      </c>
      <c r="C23" s="259">
        <v>3150</v>
      </c>
      <c r="D23" s="259">
        <v>2890</v>
      </c>
      <c r="E23" s="260">
        <v>2850</v>
      </c>
      <c r="F23" s="261">
        <v>75.482804999999999</v>
      </c>
      <c r="G23" s="262">
        <v>64.666084999999995</v>
      </c>
      <c r="H23" s="262">
        <v>55.503444500000001</v>
      </c>
      <c r="I23" s="263">
        <v>53.94</v>
      </c>
      <c r="J23" s="264">
        <v>5.1551174621895077</v>
      </c>
      <c r="K23" s="265">
        <v>4.9847712208890114</v>
      </c>
      <c r="L23" s="265">
        <v>4.790911068245026</v>
      </c>
      <c r="M23" s="266">
        <v>4.7495546747967436</v>
      </c>
      <c r="N23" s="264">
        <v>0.36</v>
      </c>
      <c r="O23" s="265">
        <v>0.3650000000000001</v>
      </c>
      <c r="P23" s="265">
        <v>0.375</v>
      </c>
      <c r="Q23" s="266">
        <v>0.38</v>
      </c>
      <c r="R23" s="264">
        <v>0.32075569615192501</v>
      </c>
      <c r="S23" s="265">
        <v>0.26884132005425898</v>
      </c>
      <c r="T23" s="265">
        <v>0.244037784807596</v>
      </c>
      <c r="U23" s="266">
        <v>0.24</v>
      </c>
      <c r="V23" s="267">
        <v>40</v>
      </c>
      <c r="W23" s="264">
        <f t="shared" si="0"/>
        <v>0.53000076402631169</v>
      </c>
      <c r="X23" s="265">
        <f t="shared" si="0"/>
        <v>0.49920764125659645</v>
      </c>
      <c r="Y23" s="265">
        <f t="shared" si="0"/>
        <v>0.49605653889005119</v>
      </c>
      <c r="Z23" s="266">
        <f t="shared" si="0"/>
        <v>0.5</v>
      </c>
      <c r="AA23" s="24"/>
      <c r="AB23" s="24"/>
      <c r="AC23" s="24"/>
    </row>
    <row r="24" spans="1:29" x14ac:dyDescent="0.25">
      <c r="A24" s="246" t="s">
        <v>352</v>
      </c>
      <c r="B24" s="268">
        <v>3800</v>
      </c>
      <c r="C24" s="269">
        <v>3550</v>
      </c>
      <c r="D24" s="269">
        <v>3450</v>
      </c>
      <c r="E24" s="270">
        <v>3350</v>
      </c>
      <c r="F24" s="271">
        <v>72.580000000000013</v>
      </c>
      <c r="G24" s="272">
        <v>67.580000000000013</v>
      </c>
      <c r="H24" s="272">
        <v>63.580000000000013</v>
      </c>
      <c r="I24" s="273">
        <v>62.580000000000013</v>
      </c>
      <c r="J24" s="274">
        <v>5.9022392512274076</v>
      </c>
      <c r="K24" s="275">
        <v>5.6992279310651126</v>
      </c>
      <c r="L24" s="275">
        <v>4.0456948433438722</v>
      </c>
      <c r="M24" s="276">
        <v>3.8257256097560921</v>
      </c>
      <c r="N24" s="274">
        <v>0.32000000000000006</v>
      </c>
      <c r="O24" s="275">
        <v>0.32999999999999996</v>
      </c>
      <c r="P24" s="275">
        <v>0.33999999999999997</v>
      </c>
      <c r="Q24" s="276">
        <v>0.35</v>
      </c>
      <c r="R24" s="274">
        <v>0.34173744210100498</v>
      </c>
      <c r="S24" s="275">
        <v>0.27954908646464499</v>
      </c>
      <c r="T24" s="275">
        <v>0.24983687210505001</v>
      </c>
      <c r="U24" s="276">
        <v>0.245</v>
      </c>
      <c r="V24" s="277">
        <v>40</v>
      </c>
      <c r="W24" s="274">
        <f t="shared" si="0"/>
        <v>0.48612821154731611</v>
      </c>
      <c r="X24" s="275">
        <f t="shared" si="0"/>
        <v>0.45804647311867935</v>
      </c>
      <c r="Y24" s="275">
        <f t="shared" si="0"/>
        <v>0.45323475302509442</v>
      </c>
      <c r="Z24" s="276">
        <f t="shared" si="0"/>
        <v>0.46357615894039733</v>
      </c>
      <c r="AA24" s="24"/>
      <c r="AB24" s="24"/>
      <c r="AC24" s="24"/>
    </row>
    <row r="25" spans="1:29" x14ac:dyDescent="0.25">
      <c r="A25" s="257" t="s">
        <v>353</v>
      </c>
      <c r="B25" s="258">
        <v>1750</v>
      </c>
      <c r="C25" s="259">
        <v>1625</v>
      </c>
      <c r="D25" s="259">
        <v>1500</v>
      </c>
      <c r="E25" s="260">
        <v>1500</v>
      </c>
      <c r="F25" s="261">
        <v>41</v>
      </c>
      <c r="G25" s="262">
        <v>38.200000000000003</v>
      </c>
      <c r="H25" s="262">
        <v>35</v>
      </c>
      <c r="I25" s="263">
        <v>34.289830268741156</v>
      </c>
      <c r="J25" s="264">
        <v>3.0955426375155475</v>
      </c>
      <c r="K25" s="265">
        <v>2.989459316608833</v>
      </c>
      <c r="L25" s="265">
        <v>2.8826321830711681</v>
      </c>
      <c r="M25" s="266">
        <v>2.7796224744425735</v>
      </c>
      <c r="N25" s="264">
        <v>0.42845243988153997</v>
      </c>
      <c r="O25" s="265">
        <v>0.45899729959246827</v>
      </c>
      <c r="P25" s="265">
        <v>0.47588584470433587</v>
      </c>
      <c r="Q25" s="266">
        <v>0.48605949062191506</v>
      </c>
      <c r="R25" s="264">
        <v>0.216</v>
      </c>
      <c r="S25" s="265">
        <v>0.18</v>
      </c>
      <c r="T25" s="265">
        <v>0.1628</v>
      </c>
      <c r="U25" s="266">
        <v>0.16</v>
      </c>
      <c r="V25" s="267">
        <v>30</v>
      </c>
      <c r="W25" s="264">
        <f t="shared" si="0"/>
        <v>0.54649545903257646</v>
      </c>
      <c r="X25" s="265">
        <f t="shared" si="0"/>
        <v>0.55975280438105879</v>
      </c>
      <c r="Y25" s="265">
        <f t="shared" si="0"/>
        <v>0.56842551923594831</v>
      </c>
      <c r="Z25" s="266">
        <f t="shared" si="0"/>
        <v>0.57864225074037512</v>
      </c>
      <c r="AA25" s="24"/>
      <c r="AB25" s="24"/>
      <c r="AC25" s="24"/>
    </row>
    <row r="26" spans="1:29" x14ac:dyDescent="0.25">
      <c r="A26" s="278" t="s">
        <v>354</v>
      </c>
      <c r="B26" s="268">
        <v>2012.4999999999998</v>
      </c>
      <c r="C26" s="269">
        <v>1820.0000000000002</v>
      </c>
      <c r="D26" s="269">
        <v>1650.0000000000002</v>
      </c>
      <c r="E26" s="270">
        <v>1627.5</v>
      </c>
      <c r="F26" s="271">
        <v>46.25</v>
      </c>
      <c r="G26" s="272">
        <v>42.100000000000009</v>
      </c>
      <c r="H26" s="272">
        <v>38</v>
      </c>
      <c r="I26" s="273">
        <v>36.839830268741153</v>
      </c>
      <c r="J26" s="274">
        <v>3.4480066824383484</v>
      </c>
      <c r="K26" s="275">
        <v>3.3361616996859067</v>
      </c>
      <c r="L26" s="275">
        <v>3.202316101674779</v>
      </c>
      <c r="M26" s="276">
        <v>3.0738403405359596</v>
      </c>
      <c r="N26" s="274">
        <v>0.40112766692991109</v>
      </c>
      <c r="O26" s="275">
        <v>0.45619853557056295</v>
      </c>
      <c r="P26" s="275">
        <v>0.48526486577172895</v>
      </c>
      <c r="Q26" s="276">
        <v>0.49763233563672266</v>
      </c>
      <c r="R26" s="274">
        <v>0.26600000000000001</v>
      </c>
      <c r="S26" s="275">
        <v>0.185</v>
      </c>
      <c r="T26" s="275">
        <v>0.14630000000000001</v>
      </c>
      <c r="U26" s="276">
        <v>0.14000000000000001</v>
      </c>
      <c r="V26" s="277">
        <v>30</v>
      </c>
      <c r="W26" s="274">
        <f t="shared" si="0"/>
        <v>0.54649545903257646</v>
      </c>
      <c r="X26" s="275">
        <f t="shared" si="0"/>
        <v>0.5597528043810589</v>
      </c>
      <c r="Y26" s="275">
        <f t="shared" si="0"/>
        <v>0.5684255192359482</v>
      </c>
      <c r="Z26" s="276">
        <f t="shared" si="0"/>
        <v>0.57864225074037523</v>
      </c>
      <c r="AA26" s="24"/>
      <c r="AB26" s="24"/>
      <c r="AC26" s="24"/>
    </row>
    <row r="27" spans="1:29" x14ac:dyDescent="0.25">
      <c r="A27" s="289" t="s">
        <v>355</v>
      </c>
      <c r="B27" s="293">
        <v>2000</v>
      </c>
      <c r="C27" s="294">
        <v>1800</v>
      </c>
      <c r="D27" s="294">
        <v>1700</v>
      </c>
      <c r="E27" s="295">
        <v>1700</v>
      </c>
      <c r="F27" s="296">
        <v>47.467289769376798</v>
      </c>
      <c r="G27" s="297">
        <v>40.075034999999993</v>
      </c>
      <c r="H27" s="297">
        <v>39.215746062912913</v>
      </c>
      <c r="I27" s="298">
        <v>38.374881999999999</v>
      </c>
      <c r="J27" s="299">
        <v>3.5615090425531912</v>
      </c>
      <c r="K27" s="300">
        <v>3.5615090425531912</v>
      </c>
      <c r="L27" s="300">
        <v>3.5615090425531912</v>
      </c>
      <c r="M27" s="301">
        <v>3.5615090425531912</v>
      </c>
      <c r="N27" s="299">
        <v>0.34671060171919776</v>
      </c>
      <c r="O27" s="300">
        <v>0.39</v>
      </c>
      <c r="P27" s="300">
        <v>0.39500000000000002</v>
      </c>
      <c r="Q27" s="301">
        <v>0.4</v>
      </c>
      <c r="R27" s="299">
        <v>9.5000000000000001E-2</v>
      </c>
      <c r="S27" s="300">
        <v>9.5000000000000001E-2</v>
      </c>
      <c r="T27" s="300">
        <v>9.5000000000000001E-2</v>
      </c>
      <c r="U27" s="301">
        <v>9.5000000000000001E-2</v>
      </c>
      <c r="V27" s="302">
        <v>40</v>
      </c>
      <c r="W27" s="299">
        <f t="shared" si="0"/>
        <v>0.38310563725878205</v>
      </c>
      <c r="X27" s="300">
        <f t="shared" si="0"/>
        <v>0.43093922651933703</v>
      </c>
      <c r="Y27" s="300">
        <f t="shared" si="0"/>
        <v>0.43646408839779005</v>
      </c>
      <c r="Z27" s="301">
        <f t="shared" si="0"/>
        <v>0.44198895027624313</v>
      </c>
      <c r="AA27" s="24"/>
      <c r="AB27" s="24"/>
      <c r="AC27" s="24"/>
    </row>
    <row r="28" spans="1:29" x14ac:dyDescent="0.25">
      <c r="A28" s="342" t="s">
        <v>356</v>
      </c>
      <c r="B28" s="343">
        <v>4050</v>
      </c>
      <c r="C28" s="344">
        <v>3675</v>
      </c>
      <c r="D28" s="344">
        <v>3305</v>
      </c>
      <c r="E28" s="345">
        <v>3205</v>
      </c>
      <c r="F28" s="346">
        <v>81.467289769376791</v>
      </c>
      <c r="G28" s="347">
        <v>69.075035</v>
      </c>
      <c r="H28" s="347">
        <v>63.015746062912918</v>
      </c>
      <c r="I28" s="348">
        <v>61.374881999999999</v>
      </c>
      <c r="J28" s="349">
        <v>5.994709958134008</v>
      </c>
      <c r="K28" s="350">
        <v>5.9143070122577619</v>
      </c>
      <c r="L28" s="350">
        <v>5.8228055664870872</v>
      </c>
      <c r="M28" s="351">
        <v>5.8032854653174173</v>
      </c>
      <c r="N28" s="349">
        <v>0.2667106017191978</v>
      </c>
      <c r="O28" s="350">
        <v>0.30499999999999999</v>
      </c>
      <c r="P28" s="350">
        <v>0.32</v>
      </c>
      <c r="Q28" s="351">
        <v>0.32500000000000001</v>
      </c>
      <c r="R28" s="349">
        <v>0.34255569615192494</v>
      </c>
      <c r="S28" s="350">
        <v>0.29064132005425891</v>
      </c>
      <c r="T28" s="350">
        <v>0.26583778480759596</v>
      </c>
      <c r="U28" s="351">
        <v>0.26179999999999992</v>
      </c>
      <c r="V28" s="352">
        <v>40</v>
      </c>
      <c r="W28" s="349">
        <f t="shared" si="0"/>
        <v>0.40567786527028821</v>
      </c>
      <c r="X28" s="350">
        <f t="shared" si="0"/>
        <v>0.42996583903552077</v>
      </c>
      <c r="Y28" s="350">
        <f t="shared" si="0"/>
        <v>0.43587097425891996</v>
      </c>
      <c r="Z28" s="351">
        <f t="shared" si="0"/>
        <v>0.44026009211595768</v>
      </c>
      <c r="AA28" s="24"/>
      <c r="AB28" s="24"/>
      <c r="AC28" s="24"/>
    </row>
    <row r="29" spans="1:29" x14ac:dyDescent="0.25">
      <c r="A29" s="257" t="s">
        <v>357</v>
      </c>
      <c r="B29" s="258">
        <v>500</v>
      </c>
      <c r="C29" s="259">
        <v>465</v>
      </c>
      <c r="D29" s="259">
        <v>457.5</v>
      </c>
      <c r="E29" s="260">
        <v>450</v>
      </c>
      <c r="F29" s="261">
        <v>28.830223768024577</v>
      </c>
      <c r="G29" s="262">
        <v>24.340387499999999</v>
      </c>
      <c r="H29" s="262">
        <v>23.818480888984869</v>
      </c>
      <c r="I29" s="263">
        <v>23.307765000000003</v>
      </c>
      <c r="J29" s="264">
        <v>2.5553281942273225</v>
      </c>
      <c r="K29" s="265">
        <v>2.5553281942273225</v>
      </c>
      <c r="L29" s="265">
        <v>2.5553281942273225</v>
      </c>
      <c r="M29" s="266">
        <v>2.5553281942273225</v>
      </c>
      <c r="N29" s="264">
        <v>0.37560975609756103</v>
      </c>
      <c r="O29" s="265">
        <v>0.38048780487804884</v>
      </c>
      <c r="P29" s="265">
        <v>0.38536585365853665</v>
      </c>
      <c r="Q29" s="266">
        <v>0.38731707317073172</v>
      </c>
      <c r="R29" s="264">
        <v>0.03</v>
      </c>
      <c r="S29" s="265">
        <v>0.03</v>
      </c>
      <c r="T29" s="265">
        <v>0.03</v>
      </c>
      <c r="U29" s="266">
        <v>0.03</v>
      </c>
      <c r="V29" s="267">
        <v>25</v>
      </c>
      <c r="W29" s="264">
        <f t="shared" si="0"/>
        <v>0.38722655267789796</v>
      </c>
      <c r="X29" s="265">
        <f t="shared" si="0"/>
        <v>0.39225546894644209</v>
      </c>
      <c r="Y29" s="265">
        <f t="shared" si="0"/>
        <v>0.39728438521498627</v>
      </c>
      <c r="Z29" s="266">
        <f t="shared" si="0"/>
        <v>0.39929595172240384</v>
      </c>
      <c r="AA29" s="24"/>
      <c r="AB29" s="24"/>
      <c r="AC29" s="24"/>
    </row>
    <row r="30" spans="1:29" x14ac:dyDescent="0.25">
      <c r="A30" s="246" t="s">
        <v>358</v>
      </c>
      <c r="B30" s="268">
        <v>1650</v>
      </c>
      <c r="C30" s="269">
        <v>1615</v>
      </c>
      <c r="D30" s="269">
        <v>1607.5</v>
      </c>
      <c r="E30" s="270">
        <v>1600</v>
      </c>
      <c r="F30" s="271">
        <v>52.305768031396347</v>
      </c>
      <c r="G30" s="272">
        <v>44.459902826686886</v>
      </c>
      <c r="H30" s="272">
        <v>41.762806694034943</v>
      </c>
      <c r="I30" s="273">
        <v>39.229326023547252</v>
      </c>
      <c r="J30" s="274">
        <v>0.81529836691646551</v>
      </c>
      <c r="K30" s="275">
        <v>0.81529836691646551</v>
      </c>
      <c r="L30" s="275">
        <v>0.81529836691646551</v>
      </c>
      <c r="M30" s="276">
        <v>0.81529836691646551</v>
      </c>
      <c r="N30" s="274">
        <v>0.33159104488859953</v>
      </c>
      <c r="O30" s="275">
        <v>0.33589742209494494</v>
      </c>
      <c r="P30" s="275">
        <v>0.34020379930129035</v>
      </c>
      <c r="Q30" s="276">
        <v>0.34192635018382855</v>
      </c>
      <c r="R30" s="274">
        <v>7.824650842668885E-3</v>
      </c>
      <c r="S30" s="275">
        <v>7.824650842668885E-3</v>
      </c>
      <c r="T30" s="275">
        <v>7.824650842668885E-3</v>
      </c>
      <c r="U30" s="276">
        <v>7.824650842668885E-3</v>
      </c>
      <c r="V30" s="290">
        <v>20</v>
      </c>
      <c r="W30" s="274">
        <f t="shared" si="0"/>
        <v>0.334206090859065</v>
      </c>
      <c r="X30" s="275">
        <f t="shared" si="0"/>
        <v>0.33854642970139048</v>
      </c>
      <c r="Y30" s="275">
        <f t="shared" si="0"/>
        <v>0.34288676854371597</v>
      </c>
      <c r="Z30" s="276">
        <f t="shared" si="0"/>
        <v>0.34462290408064622</v>
      </c>
      <c r="AA30" s="24"/>
      <c r="AB30" s="24"/>
      <c r="AC30" s="24"/>
    </row>
    <row r="31" spans="1:29" x14ac:dyDescent="0.25">
      <c r="A31" s="257" t="s">
        <v>359</v>
      </c>
      <c r="B31" s="258">
        <v>2650</v>
      </c>
      <c r="C31" s="259">
        <v>2405</v>
      </c>
      <c r="D31" s="259">
        <v>2352.5</v>
      </c>
      <c r="E31" s="260">
        <v>2300</v>
      </c>
      <c r="F31" s="261">
        <v>27.100410341943103</v>
      </c>
      <c r="G31" s="262">
        <v>22.87996425</v>
      </c>
      <c r="H31" s="262">
        <v>22.389372035645774</v>
      </c>
      <c r="I31" s="263">
        <v>21.909299099999998</v>
      </c>
      <c r="J31" s="264">
        <v>2.7646182998432778</v>
      </c>
      <c r="K31" s="265">
        <v>2.7646182998432778</v>
      </c>
      <c r="L31" s="265">
        <v>2.7646182998432778</v>
      </c>
      <c r="M31" s="266">
        <v>2.7646182998432778</v>
      </c>
      <c r="N31" s="264">
        <v>0.37414728682170545</v>
      </c>
      <c r="O31" s="265">
        <v>0.42712389380530974</v>
      </c>
      <c r="P31" s="265">
        <v>0.47272282076395689</v>
      </c>
      <c r="Q31" s="266">
        <v>0.48264999999999997</v>
      </c>
      <c r="R31" s="264">
        <v>0.09</v>
      </c>
      <c r="S31" s="265">
        <v>0.09</v>
      </c>
      <c r="T31" s="265">
        <v>0.09</v>
      </c>
      <c r="U31" s="266">
        <v>0.09</v>
      </c>
      <c r="V31" s="267">
        <v>30</v>
      </c>
      <c r="W31" s="264">
        <f t="shared" si="0"/>
        <v>0.41115086463923672</v>
      </c>
      <c r="X31" s="265">
        <f t="shared" si="0"/>
        <v>0.46936691626957111</v>
      </c>
      <c r="Y31" s="265">
        <f t="shared" si="0"/>
        <v>0.51947562721313945</v>
      </c>
      <c r="Z31" s="266">
        <f t="shared" si="0"/>
        <v>0.53038461538461534</v>
      </c>
      <c r="AA31" s="24"/>
      <c r="AB31" s="24"/>
      <c r="AC31" s="24"/>
    </row>
    <row r="32" spans="1:29" x14ac:dyDescent="0.25">
      <c r="A32" s="278" t="s">
        <v>360</v>
      </c>
      <c r="B32" s="268">
        <v>3750</v>
      </c>
      <c r="C32" s="269">
        <v>3225</v>
      </c>
      <c r="D32" s="269">
        <v>3112.5</v>
      </c>
      <c r="E32" s="270">
        <v>3000</v>
      </c>
      <c r="F32" s="271">
        <v>40.497564042118491</v>
      </c>
      <c r="G32" s="272">
        <v>32.213971397139709</v>
      </c>
      <c r="H32" s="272">
        <v>28.25625491120541</v>
      </c>
      <c r="I32" s="273">
        <v>27.611975483262611</v>
      </c>
      <c r="J32" s="274">
        <v>2.8397922926577936</v>
      </c>
      <c r="K32" s="275">
        <v>2.6454777627627255</v>
      </c>
      <c r="L32" s="275">
        <v>2.4644593237916186</v>
      </c>
      <c r="M32" s="276">
        <v>2.8397922926577936</v>
      </c>
      <c r="N32" s="274">
        <v>0.30692829457364346</v>
      </c>
      <c r="O32" s="275">
        <v>0.33717931404284185</v>
      </c>
      <c r="P32" s="275">
        <v>0.37041189042648842</v>
      </c>
      <c r="Q32" s="276">
        <v>0.42233333333333334</v>
      </c>
      <c r="R32" s="274">
        <v>9.5000000000000001E-2</v>
      </c>
      <c r="S32" s="275">
        <v>9.5000000000000001E-2</v>
      </c>
      <c r="T32" s="275">
        <v>9.5000000000000001E-2</v>
      </c>
      <c r="U32" s="276">
        <v>9.5000000000000001E-2</v>
      </c>
      <c r="V32" s="277">
        <v>35</v>
      </c>
      <c r="W32" s="274">
        <f t="shared" si="0"/>
        <v>0.33914728682170547</v>
      </c>
      <c r="X32" s="275">
        <f t="shared" si="0"/>
        <v>0.37257382767164843</v>
      </c>
      <c r="Y32" s="275">
        <f t="shared" si="0"/>
        <v>0.40929490654860595</v>
      </c>
      <c r="Z32" s="276">
        <f t="shared" si="0"/>
        <v>0.46666666666666667</v>
      </c>
      <c r="AA32" s="24"/>
      <c r="AB32" s="24"/>
      <c r="AC32" s="24"/>
    </row>
    <row r="33" spans="1:29" x14ac:dyDescent="0.25">
      <c r="A33" s="289" t="s">
        <v>361</v>
      </c>
      <c r="B33" s="293">
        <v>4800</v>
      </c>
      <c r="C33" s="294">
        <v>4500</v>
      </c>
      <c r="D33" s="294">
        <v>4500</v>
      </c>
      <c r="E33" s="295">
        <v>4500</v>
      </c>
      <c r="F33" s="296">
        <v>120</v>
      </c>
      <c r="G33" s="297">
        <v>115</v>
      </c>
      <c r="H33" s="297">
        <v>108</v>
      </c>
      <c r="I33" s="298">
        <v>105</v>
      </c>
      <c r="J33" s="299">
        <v>6.4</v>
      </c>
      <c r="K33" s="300">
        <v>7.4</v>
      </c>
      <c r="L33" s="300">
        <v>7.6</v>
      </c>
      <c r="M33" s="301">
        <v>7.8</v>
      </c>
      <c r="N33" s="299">
        <v>0.37999999999999995</v>
      </c>
      <c r="O33" s="300">
        <v>0.37999999999999995</v>
      </c>
      <c r="P33" s="300">
        <v>0.37999999999999995</v>
      </c>
      <c r="Q33" s="301">
        <v>0.37999999999999995</v>
      </c>
      <c r="R33" s="299">
        <v>5.2999999999999999E-2</v>
      </c>
      <c r="S33" s="300">
        <v>5.2999999999999999E-2</v>
      </c>
      <c r="T33" s="300">
        <v>5.2999999999999999E-2</v>
      </c>
      <c r="U33" s="301">
        <v>5.2999999999999999E-2</v>
      </c>
      <c r="V33" s="302">
        <v>60</v>
      </c>
      <c r="W33" s="299">
        <f t="shared" si="0"/>
        <v>0.40126715945089753</v>
      </c>
      <c r="X33" s="300">
        <f t="shared" si="0"/>
        <v>0.40126715945089753</v>
      </c>
      <c r="Y33" s="300">
        <f t="shared" si="0"/>
        <v>0.40126715945089753</v>
      </c>
      <c r="Z33" s="301">
        <f t="shared" si="0"/>
        <v>0.40126715945089753</v>
      </c>
      <c r="AA33" s="24"/>
      <c r="AB33" s="24"/>
      <c r="AC33" s="24"/>
    </row>
    <row r="34" spans="1:29" x14ac:dyDescent="0.25">
      <c r="A34" s="278" t="s">
        <v>362</v>
      </c>
      <c r="B34" s="268">
        <v>6000</v>
      </c>
      <c r="C34" s="269">
        <v>6000</v>
      </c>
      <c r="D34" s="269">
        <v>6000</v>
      </c>
      <c r="E34" s="270">
        <v>6000</v>
      </c>
      <c r="F34" s="271">
        <v>120</v>
      </c>
      <c r="G34" s="272">
        <v>115</v>
      </c>
      <c r="H34" s="272">
        <v>108</v>
      </c>
      <c r="I34" s="273">
        <v>105</v>
      </c>
      <c r="J34" s="274">
        <v>6.4</v>
      </c>
      <c r="K34" s="275">
        <v>7.4</v>
      </c>
      <c r="L34" s="275">
        <v>7.6</v>
      </c>
      <c r="M34" s="276">
        <v>7.8</v>
      </c>
      <c r="N34" s="274">
        <v>0.37999999999999995</v>
      </c>
      <c r="O34" s="275">
        <v>0.37999999999999995</v>
      </c>
      <c r="P34" s="275">
        <v>0.37999999999999995</v>
      </c>
      <c r="Q34" s="276">
        <v>0.37999999999999995</v>
      </c>
      <c r="R34" s="274">
        <v>5.2999999999999999E-2</v>
      </c>
      <c r="S34" s="275">
        <v>5.2999999999999999E-2</v>
      </c>
      <c r="T34" s="275">
        <v>5.2999999999999999E-2</v>
      </c>
      <c r="U34" s="276">
        <v>5.2999999999999999E-2</v>
      </c>
      <c r="V34" s="277">
        <v>60</v>
      </c>
      <c r="W34" s="274">
        <f t="shared" si="0"/>
        <v>0.40126715945089753</v>
      </c>
      <c r="X34" s="275">
        <f t="shared" si="0"/>
        <v>0.40126715945089753</v>
      </c>
      <c r="Y34" s="275">
        <f t="shared" si="0"/>
        <v>0.40126715945089753</v>
      </c>
      <c r="Z34" s="276">
        <f t="shared" si="0"/>
        <v>0.40126715945089753</v>
      </c>
      <c r="AA34" s="24"/>
      <c r="AB34" s="24"/>
      <c r="AC34" s="24"/>
    </row>
    <row r="35" spans="1:29" x14ac:dyDescent="0.25">
      <c r="A35" s="303" t="s">
        <v>363</v>
      </c>
      <c r="B35" s="667" t="s">
        <v>364</v>
      </c>
      <c r="C35" s="668"/>
      <c r="D35" s="668"/>
      <c r="E35" s="669"/>
      <c r="F35" s="304"/>
      <c r="G35" s="304"/>
      <c r="H35" s="304"/>
      <c r="I35" s="305"/>
      <c r="J35" s="306"/>
      <c r="K35" s="306"/>
      <c r="L35" s="306"/>
      <c r="M35" s="307"/>
      <c r="N35" s="308"/>
      <c r="O35" s="308"/>
      <c r="P35" s="308"/>
      <c r="Q35" s="309"/>
      <c r="R35" s="310"/>
      <c r="S35" s="310"/>
      <c r="T35" s="310"/>
      <c r="U35" s="309"/>
      <c r="V35" s="309"/>
      <c r="W35" s="24"/>
      <c r="X35" s="24"/>
      <c r="Y35" s="24"/>
      <c r="Z35" s="24"/>
      <c r="AA35" s="24"/>
      <c r="AB35" s="24"/>
      <c r="AC35" s="24"/>
    </row>
    <row r="36" spans="1:29" x14ac:dyDescent="0.25">
      <c r="A36" s="292" t="s">
        <v>365</v>
      </c>
      <c r="B36" s="247">
        <v>3500</v>
      </c>
      <c r="C36" s="248">
        <v>3090.4677430071579</v>
      </c>
      <c r="D36" s="248">
        <v>2871.4908574423575</v>
      </c>
      <c r="E36" s="249">
        <v>2668.0297061932297</v>
      </c>
      <c r="F36" s="250">
        <v>66.700742654830748</v>
      </c>
      <c r="G36" s="251">
        <v>46.357016145107366</v>
      </c>
      <c r="H36" s="251">
        <v>43.072362861635369</v>
      </c>
      <c r="I36" s="252">
        <v>40.02044559289844</v>
      </c>
      <c r="J36" s="253">
        <v>1.041961338991042</v>
      </c>
      <c r="K36" s="254">
        <v>1.041961338991042</v>
      </c>
      <c r="L36" s="254">
        <v>1.041961338991042</v>
      </c>
      <c r="M36" s="255">
        <v>1.041961338991042</v>
      </c>
      <c r="N36" s="253">
        <v>0.68164511970561981</v>
      </c>
      <c r="O36" s="254">
        <v>0.68284477520466991</v>
      </c>
      <c r="P36" s="254">
        <v>0.6840465420271562</v>
      </c>
      <c r="Q36" s="255">
        <v>0.68525042388888413</v>
      </c>
      <c r="R36" s="311"/>
      <c r="S36" s="312"/>
      <c r="T36" s="312"/>
      <c r="U36" s="313"/>
      <c r="V36" s="256">
        <v>20</v>
      </c>
      <c r="W36" s="24"/>
      <c r="X36" s="24"/>
      <c r="Y36" s="24"/>
      <c r="Z36" s="24"/>
      <c r="AA36" s="24"/>
      <c r="AB36" s="24"/>
      <c r="AC36" s="24"/>
    </row>
    <row r="37" spans="1:29" x14ac:dyDescent="0.25">
      <c r="A37" s="257" t="s">
        <v>366</v>
      </c>
      <c r="B37" s="258">
        <v>3500</v>
      </c>
      <c r="C37" s="259">
        <v>3090.4677430071579</v>
      </c>
      <c r="D37" s="259">
        <v>2871.4908574423575</v>
      </c>
      <c r="E37" s="260">
        <v>2668.0297061932297</v>
      </c>
      <c r="F37" s="261">
        <v>66.700742654830748</v>
      </c>
      <c r="G37" s="262">
        <v>46.357016145107366</v>
      </c>
      <c r="H37" s="262">
        <v>43.072362861635369</v>
      </c>
      <c r="I37" s="263">
        <v>40.02044559289844</v>
      </c>
      <c r="J37" s="264">
        <v>1.041961338991042</v>
      </c>
      <c r="K37" s="265">
        <v>1.041961338991042</v>
      </c>
      <c r="L37" s="265">
        <v>1.041961338991042</v>
      </c>
      <c r="M37" s="266">
        <v>1.041961338991042</v>
      </c>
      <c r="N37" s="264">
        <v>0.68164511970561981</v>
      </c>
      <c r="O37" s="265">
        <v>0.68284477520466991</v>
      </c>
      <c r="P37" s="265">
        <v>0.6840465420271562</v>
      </c>
      <c r="Q37" s="266">
        <v>0.68525042388888413</v>
      </c>
      <c r="R37" s="314"/>
      <c r="S37" s="315"/>
      <c r="T37" s="315"/>
      <c r="U37" s="316"/>
      <c r="V37" s="267">
        <v>20</v>
      </c>
      <c r="W37" s="24"/>
      <c r="X37" s="24"/>
      <c r="Y37" s="24"/>
      <c r="Z37" s="24"/>
      <c r="AA37" s="24"/>
      <c r="AB37" s="24"/>
      <c r="AC37" s="24"/>
    </row>
    <row r="38" spans="1:29" x14ac:dyDescent="0.25">
      <c r="A38" s="292" t="s">
        <v>367</v>
      </c>
      <c r="B38" s="247">
        <v>1200</v>
      </c>
      <c r="C38" s="248">
        <v>1175</v>
      </c>
      <c r="D38" s="248">
        <v>1150</v>
      </c>
      <c r="E38" s="249">
        <v>1100</v>
      </c>
      <c r="F38" s="250">
        <v>13</v>
      </c>
      <c r="G38" s="251">
        <v>13</v>
      </c>
      <c r="H38" s="251">
        <v>12</v>
      </c>
      <c r="I38" s="252">
        <v>12</v>
      </c>
      <c r="J38" s="253">
        <v>0.15</v>
      </c>
      <c r="K38" s="254">
        <v>0.15</v>
      </c>
      <c r="L38" s="254">
        <v>0.15</v>
      </c>
      <c r="M38" s="255">
        <v>0.15</v>
      </c>
      <c r="N38" s="253">
        <v>1</v>
      </c>
      <c r="O38" s="254">
        <v>1</v>
      </c>
      <c r="P38" s="254">
        <v>1</v>
      </c>
      <c r="Q38" s="255">
        <v>1</v>
      </c>
      <c r="R38" s="311"/>
      <c r="S38" s="312"/>
      <c r="T38" s="312"/>
      <c r="U38" s="313"/>
      <c r="V38" s="256">
        <v>30</v>
      </c>
      <c r="W38" s="24"/>
      <c r="X38" s="24"/>
      <c r="Y38" s="24"/>
      <c r="Z38" s="24"/>
      <c r="AA38" s="24"/>
      <c r="AB38" s="24"/>
      <c r="AC38" s="24"/>
    </row>
    <row r="39" spans="1:29" x14ac:dyDescent="0.25">
      <c r="A39" s="257" t="s">
        <v>368</v>
      </c>
      <c r="B39" s="258">
        <v>1050</v>
      </c>
      <c r="C39" s="259">
        <v>1000</v>
      </c>
      <c r="D39" s="259">
        <v>950</v>
      </c>
      <c r="E39" s="260">
        <v>925</v>
      </c>
      <c r="F39" s="261">
        <v>14</v>
      </c>
      <c r="G39" s="262">
        <v>14</v>
      </c>
      <c r="H39" s="262">
        <v>12</v>
      </c>
      <c r="I39" s="263">
        <v>12</v>
      </c>
      <c r="J39" s="264">
        <v>0.18</v>
      </c>
      <c r="K39" s="265">
        <v>0.18</v>
      </c>
      <c r="L39" s="265">
        <v>0.18</v>
      </c>
      <c r="M39" s="266">
        <v>0.18</v>
      </c>
      <c r="N39" s="264">
        <v>1</v>
      </c>
      <c r="O39" s="265">
        <v>1</v>
      </c>
      <c r="P39" s="265">
        <v>1</v>
      </c>
      <c r="Q39" s="266">
        <v>1</v>
      </c>
      <c r="R39" s="311"/>
      <c r="S39" s="312"/>
      <c r="T39" s="312"/>
      <c r="U39" s="313"/>
      <c r="V39" s="267">
        <v>30</v>
      </c>
      <c r="W39" s="24"/>
      <c r="X39" s="24"/>
      <c r="Y39" s="24"/>
      <c r="Z39" s="24"/>
      <c r="AA39" s="24"/>
      <c r="AB39" s="24"/>
      <c r="AC39" s="24"/>
    </row>
    <row r="40" spans="1:29" x14ac:dyDescent="0.25">
      <c r="A40" s="317" t="s">
        <v>369</v>
      </c>
      <c r="B40" s="268">
        <v>1000</v>
      </c>
      <c r="C40" s="269">
        <v>950</v>
      </c>
      <c r="D40" s="269">
        <v>900</v>
      </c>
      <c r="E40" s="270">
        <v>880</v>
      </c>
      <c r="F40" s="271">
        <v>22</v>
      </c>
      <c r="G40" s="272">
        <v>21</v>
      </c>
      <c r="H40" s="272">
        <v>20</v>
      </c>
      <c r="I40" s="273">
        <v>20</v>
      </c>
      <c r="J40" s="274">
        <v>0.25</v>
      </c>
      <c r="K40" s="275">
        <v>0.25</v>
      </c>
      <c r="L40" s="275">
        <v>0.25</v>
      </c>
      <c r="M40" s="276">
        <v>0.25</v>
      </c>
      <c r="N40" s="274">
        <v>1</v>
      </c>
      <c r="O40" s="275">
        <v>1</v>
      </c>
      <c r="P40" s="275">
        <v>1</v>
      </c>
      <c r="Q40" s="276">
        <v>1</v>
      </c>
      <c r="R40" s="311"/>
      <c r="S40" s="312"/>
      <c r="T40" s="312"/>
      <c r="U40" s="313"/>
      <c r="V40" s="277">
        <v>30</v>
      </c>
      <c r="W40" s="24"/>
      <c r="X40" s="24"/>
      <c r="Y40" s="24"/>
      <c r="Z40" s="24"/>
      <c r="AA40" s="24"/>
      <c r="AB40" s="24"/>
      <c r="AC40" s="24"/>
    </row>
    <row r="41" spans="1:29" x14ac:dyDescent="0.25">
      <c r="A41" s="257" t="s">
        <v>370</v>
      </c>
      <c r="B41" s="258">
        <v>940</v>
      </c>
      <c r="C41" s="259">
        <v>880</v>
      </c>
      <c r="D41" s="259">
        <v>845</v>
      </c>
      <c r="E41" s="260">
        <v>825</v>
      </c>
      <c r="F41" s="261">
        <v>18</v>
      </c>
      <c r="G41" s="262">
        <v>18</v>
      </c>
      <c r="H41" s="262">
        <v>16</v>
      </c>
      <c r="I41" s="263">
        <v>16</v>
      </c>
      <c r="J41" s="264">
        <v>0.23</v>
      </c>
      <c r="K41" s="265">
        <v>0.23</v>
      </c>
      <c r="L41" s="265">
        <v>0.23</v>
      </c>
      <c r="M41" s="266">
        <v>0.23</v>
      </c>
      <c r="N41" s="264">
        <v>1</v>
      </c>
      <c r="O41" s="265">
        <v>1</v>
      </c>
      <c r="P41" s="265">
        <v>1</v>
      </c>
      <c r="Q41" s="266">
        <v>1</v>
      </c>
      <c r="R41" s="314"/>
      <c r="S41" s="315"/>
      <c r="T41" s="315"/>
      <c r="U41" s="316"/>
      <c r="V41" s="267">
        <v>30</v>
      </c>
      <c r="W41" s="24"/>
      <c r="X41" s="24"/>
      <c r="Y41" s="24"/>
      <c r="Z41" s="24"/>
      <c r="AA41" s="24"/>
      <c r="AB41" s="24"/>
      <c r="AC41" s="24"/>
    </row>
    <row r="42" spans="1:29" x14ac:dyDescent="0.25">
      <c r="A42" s="292" t="s">
        <v>371</v>
      </c>
      <c r="B42" s="247">
        <v>1792.180633688424</v>
      </c>
      <c r="C42" s="248">
        <v>1650.346035752734</v>
      </c>
      <c r="D42" s="248">
        <v>1577.4474769598644</v>
      </c>
      <c r="E42" s="249">
        <v>1503.0749999999998</v>
      </c>
      <c r="F42" s="250">
        <v>33</v>
      </c>
      <c r="G42" s="251">
        <v>27</v>
      </c>
      <c r="H42" s="251">
        <v>26</v>
      </c>
      <c r="I42" s="252">
        <v>26</v>
      </c>
      <c r="J42" s="253">
        <v>0.39300000000000002</v>
      </c>
      <c r="K42" s="254">
        <v>0.39300000000000002</v>
      </c>
      <c r="L42" s="254">
        <v>0.39300000000000002</v>
      </c>
      <c r="M42" s="255">
        <v>0.39300000000000002</v>
      </c>
      <c r="N42" s="253">
        <v>1</v>
      </c>
      <c r="O42" s="254">
        <v>1</v>
      </c>
      <c r="P42" s="254">
        <v>1</v>
      </c>
      <c r="Q42" s="255">
        <v>1</v>
      </c>
      <c r="R42" s="311"/>
      <c r="S42" s="312"/>
      <c r="T42" s="312"/>
      <c r="U42" s="313"/>
      <c r="V42" s="256">
        <v>30</v>
      </c>
      <c r="W42" s="24"/>
      <c r="X42" s="24"/>
      <c r="Y42" s="24"/>
      <c r="Z42" s="24"/>
      <c r="AA42" s="24"/>
      <c r="AB42" s="24"/>
      <c r="AC42" s="24"/>
    </row>
    <row r="43" spans="1:29" x14ac:dyDescent="0.25">
      <c r="A43" s="257" t="s">
        <v>372</v>
      </c>
      <c r="B43" s="258">
        <v>1750.2775724402827</v>
      </c>
      <c r="C43" s="259">
        <v>1592.886787486415</v>
      </c>
      <c r="D43" s="259">
        <v>1512.7317808895364</v>
      </c>
      <c r="E43" s="260">
        <v>1431.5</v>
      </c>
      <c r="F43" s="261">
        <v>33</v>
      </c>
      <c r="G43" s="262">
        <v>27</v>
      </c>
      <c r="H43" s="262">
        <v>26</v>
      </c>
      <c r="I43" s="263">
        <v>26</v>
      </c>
      <c r="J43" s="264">
        <v>0.39300000000000002</v>
      </c>
      <c r="K43" s="265">
        <v>0.39300000000000002</v>
      </c>
      <c r="L43" s="265">
        <v>0.39300000000000002</v>
      </c>
      <c r="M43" s="266">
        <v>0.39300000000000002</v>
      </c>
      <c r="N43" s="264">
        <v>1</v>
      </c>
      <c r="O43" s="265">
        <v>1</v>
      </c>
      <c r="P43" s="265">
        <v>1</v>
      </c>
      <c r="Q43" s="266">
        <v>1</v>
      </c>
      <c r="R43" s="311"/>
      <c r="S43" s="312"/>
      <c r="T43" s="312"/>
      <c r="U43" s="313"/>
      <c r="V43" s="267">
        <v>30</v>
      </c>
      <c r="W43" s="24"/>
      <c r="X43" s="24"/>
      <c r="Y43" s="24"/>
      <c r="Z43" s="24"/>
      <c r="AA43" s="24"/>
      <c r="AB43" s="24"/>
      <c r="AC43" s="24"/>
    </row>
    <row r="44" spans="1:29" x14ac:dyDescent="0.25">
      <c r="A44" s="246" t="s">
        <v>373</v>
      </c>
      <c r="B44" s="268">
        <v>2000.8461727803615</v>
      </c>
      <c r="C44" s="269">
        <v>1897.5580286028935</v>
      </c>
      <c r="D44" s="269">
        <v>1843.2410769025639</v>
      </c>
      <c r="E44" s="270">
        <v>1786.8935847643133</v>
      </c>
      <c r="F44" s="271">
        <v>42</v>
      </c>
      <c r="G44" s="272">
        <v>31</v>
      </c>
      <c r="H44" s="272">
        <v>29</v>
      </c>
      <c r="I44" s="273">
        <v>28</v>
      </c>
      <c r="J44" s="274">
        <v>0.39300000000000002</v>
      </c>
      <c r="K44" s="275">
        <v>0.39300000000000002</v>
      </c>
      <c r="L44" s="275">
        <v>0.39300000000000002</v>
      </c>
      <c r="M44" s="276">
        <v>0.39300000000000002</v>
      </c>
      <c r="N44" s="274">
        <v>1</v>
      </c>
      <c r="O44" s="275">
        <v>1</v>
      </c>
      <c r="P44" s="275">
        <v>1</v>
      </c>
      <c r="Q44" s="276">
        <v>1</v>
      </c>
      <c r="R44" s="311"/>
      <c r="S44" s="312"/>
      <c r="T44" s="312"/>
      <c r="U44" s="313"/>
      <c r="V44" s="277">
        <v>30</v>
      </c>
      <c r="W44" s="24"/>
      <c r="X44" s="24"/>
      <c r="Y44" s="24"/>
      <c r="Z44" s="24"/>
      <c r="AA44" s="24"/>
      <c r="AB44" s="24"/>
      <c r="AC44" s="24"/>
    </row>
    <row r="45" spans="1:29" x14ac:dyDescent="0.25">
      <c r="A45" s="257" t="s">
        <v>374</v>
      </c>
      <c r="B45" s="258">
        <v>1975.8653897233535</v>
      </c>
      <c r="C45" s="259">
        <v>1873.8668093100368</v>
      </c>
      <c r="D45" s="259">
        <v>1820.2280106857424</v>
      </c>
      <c r="E45" s="260">
        <v>1764.5840231427285</v>
      </c>
      <c r="F45" s="261">
        <v>42</v>
      </c>
      <c r="G45" s="262">
        <v>31</v>
      </c>
      <c r="H45" s="262">
        <v>29</v>
      </c>
      <c r="I45" s="263">
        <v>28</v>
      </c>
      <c r="J45" s="264">
        <v>0.39300000000000002</v>
      </c>
      <c r="K45" s="265">
        <v>0.39300000000000002</v>
      </c>
      <c r="L45" s="265">
        <v>0.39300000000000002</v>
      </c>
      <c r="M45" s="266">
        <v>0.39300000000000002</v>
      </c>
      <c r="N45" s="264">
        <v>1</v>
      </c>
      <c r="O45" s="265">
        <v>1</v>
      </c>
      <c r="P45" s="265">
        <v>1</v>
      </c>
      <c r="Q45" s="266">
        <v>1</v>
      </c>
      <c r="R45" s="311"/>
      <c r="S45" s="312"/>
      <c r="T45" s="312"/>
      <c r="U45" s="313"/>
      <c r="V45" s="267">
        <v>30</v>
      </c>
      <c r="W45" s="24"/>
      <c r="X45" s="24"/>
      <c r="Y45" s="24"/>
      <c r="Z45" s="24"/>
      <c r="AA45" s="24"/>
      <c r="AB45" s="24"/>
      <c r="AC45" s="24"/>
    </row>
    <row r="46" spans="1:29" x14ac:dyDescent="0.25">
      <c r="A46" s="246" t="s">
        <v>375</v>
      </c>
      <c r="B46" s="268">
        <v>2552.2048433296532</v>
      </c>
      <c r="C46" s="269">
        <v>2406.2418022607303</v>
      </c>
      <c r="D46" s="269">
        <v>2329.8336067759824</v>
      </c>
      <c r="E46" s="270">
        <v>2250.8331034482758</v>
      </c>
      <c r="F46" s="271">
        <v>48</v>
      </c>
      <c r="G46" s="272">
        <v>37</v>
      </c>
      <c r="H46" s="272">
        <v>35</v>
      </c>
      <c r="I46" s="273">
        <v>34</v>
      </c>
      <c r="J46" s="274">
        <v>0.39300000000000002</v>
      </c>
      <c r="K46" s="275">
        <v>0.39300000000000002</v>
      </c>
      <c r="L46" s="275">
        <v>0.39300000000000002</v>
      </c>
      <c r="M46" s="276">
        <v>0.39300000000000002</v>
      </c>
      <c r="N46" s="274">
        <v>1</v>
      </c>
      <c r="O46" s="275">
        <v>1</v>
      </c>
      <c r="P46" s="275">
        <v>1</v>
      </c>
      <c r="Q46" s="276">
        <v>1</v>
      </c>
      <c r="R46" s="311"/>
      <c r="S46" s="312"/>
      <c r="T46" s="312"/>
      <c r="U46" s="313"/>
      <c r="V46" s="277">
        <v>30</v>
      </c>
      <c r="W46" s="24"/>
      <c r="X46" s="24"/>
      <c r="Y46" s="24"/>
      <c r="Z46" s="24"/>
      <c r="AA46" s="24"/>
      <c r="AB46" s="24"/>
      <c r="AC46" s="24"/>
    </row>
    <row r="47" spans="1:29" x14ac:dyDescent="0.25">
      <c r="A47" s="257" t="s">
        <v>376</v>
      </c>
      <c r="B47" s="258">
        <v>2420.0704747819173</v>
      </c>
      <c r="C47" s="259">
        <v>2295.1410366674627</v>
      </c>
      <c r="D47" s="259">
        <v>2229.4434068954247</v>
      </c>
      <c r="E47" s="260">
        <v>2161.2897907369702</v>
      </c>
      <c r="F47" s="261">
        <v>48</v>
      </c>
      <c r="G47" s="262">
        <v>37</v>
      </c>
      <c r="H47" s="262">
        <v>35</v>
      </c>
      <c r="I47" s="263">
        <v>34</v>
      </c>
      <c r="J47" s="264">
        <v>0.39300000000000002</v>
      </c>
      <c r="K47" s="265">
        <v>0.39300000000000002</v>
      </c>
      <c r="L47" s="265">
        <v>0.39300000000000002</v>
      </c>
      <c r="M47" s="266">
        <v>0.39300000000000002</v>
      </c>
      <c r="N47" s="264">
        <v>1</v>
      </c>
      <c r="O47" s="265">
        <v>1</v>
      </c>
      <c r="P47" s="265">
        <v>1</v>
      </c>
      <c r="Q47" s="266">
        <v>1</v>
      </c>
      <c r="R47" s="311"/>
      <c r="S47" s="312"/>
      <c r="T47" s="312"/>
      <c r="U47" s="313"/>
      <c r="V47" s="267">
        <v>30</v>
      </c>
      <c r="W47" s="24"/>
      <c r="X47" s="24"/>
      <c r="Y47" s="24"/>
      <c r="Z47" s="24"/>
      <c r="AA47" s="24"/>
      <c r="AB47" s="24"/>
      <c r="AC47" s="24"/>
    </row>
    <row r="48" spans="1:29" x14ac:dyDescent="0.25">
      <c r="A48" s="246" t="s">
        <v>377</v>
      </c>
      <c r="B48" s="268">
        <v>2600.9966702997367</v>
      </c>
      <c r="C48" s="269">
        <v>2466.7274182493829</v>
      </c>
      <c r="D48" s="269">
        <v>2396.118186797537</v>
      </c>
      <c r="E48" s="270">
        <v>2322.8693576645746</v>
      </c>
      <c r="F48" s="271">
        <v>55</v>
      </c>
      <c r="G48" s="272">
        <v>43</v>
      </c>
      <c r="H48" s="272">
        <v>40</v>
      </c>
      <c r="I48" s="273">
        <v>39</v>
      </c>
      <c r="J48" s="274">
        <v>0.39300000000000002</v>
      </c>
      <c r="K48" s="275">
        <v>0.39300000000000002</v>
      </c>
      <c r="L48" s="275">
        <v>0.39300000000000002</v>
      </c>
      <c r="M48" s="276">
        <v>0.39300000000000002</v>
      </c>
      <c r="N48" s="274">
        <v>1</v>
      </c>
      <c r="O48" s="275">
        <v>1</v>
      </c>
      <c r="P48" s="275">
        <v>1</v>
      </c>
      <c r="Q48" s="276">
        <v>1</v>
      </c>
      <c r="R48" s="311"/>
      <c r="S48" s="312"/>
      <c r="T48" s="312"/>
      <c r="U48" s="313"/>
      <c r="V48" s="277">
        <v>30</v>
      </c>
      <c r="W48" s="24"/>
      <c r="X48" s="24"/>
      <c r="Y48" s="24"/>
      <c r="Z48" s="24"/>
      <c r="AA48" s="24"/>
      <c r="AB48" s="24"/>
      <c r="AC48" s="24"/>
    </row>
    <row r="49" spans="1:29" x14ac:dyDescent="0.25">
      <c r="A49" s="303" t="s">
        <v>378</v>
      </c>
      <c r="B49" s="258">
        <v>2477.1396859997494</v>
      </c>
      <c r="C49" s="259">
        <v>2349.264207856555</v>
      </c>
      <c r="D49" s="259">
        <v>2282.0173207595585</v>
      </c>
      <c r="E49" s="260">
        <v>2212.2565311091184</v>
      </c>
      <c r="F49" s="261">
        <v>55</v>
      </c>
      <c r="G49" s="262">
        <v>43</v>
      </c>
      <c r="H49" s="262">
        <v>40</v>
      </c>
      <c r="I49" s="263">
        <v>39</v>
      </c>
      <c r="J49" s="264">
        <v>0.39300000000000002</v>
      </c>
      <c r="K49" s="265">
        <v>0.39300000000000002</v>
      </c>
      <c r="L49" s="265">
        <v>0.39300000000000002</v>
      </c>
      <c r="M49" s="266">
        <v>0.39300000000000002</v>
      </c>
      <c r="N49" s="264">
        <v>1</v>
      </c>
      <c r="O49" s="265">
        <v>1</v>
      </c>
      <c r="P49" s="265">
        <v>1</v>
      </c>
      <c r="Q49" s="266">
        <v>1</v>
      </c>
      <c r="R49" s="314"/>
      <c r="S49" s="315"/>
      <c r="T49" s="315"/>
      <c r="U49" s="316"/>
      <c r="V49" s="267">
        <v>30</v>
      </c>
      <c r="W49" s="24"/>
      <c r="X49" s="24"/>
      <c r="Y49" s="24"/>
      <c r="Z49" s="24"/>
      <c r="AA49" s="24"/>
      <c r="AB49" s="24"/>
      <c r="AC49" s="24"/>
    </row>
    <row r="50" spans="1:29" x14ac:dyDescent="0.25">
      <c r="A50" s="246" t="s">
        <v>379</v>
      </c>
      <c r="B50" s="247">
        <v>654.15</v>
      </c>
      <c r="C50" s="248">
        <v>551.25</v>
      </c>
      <c r="D50" s="248">
        <v>529.20000000000005</v>
      </c>
      <c r="E50" s="249">
        <v>507.15000000000003</v>
      </c>
      <c r="F50" s="250">
        <v>18.989999999999998</v>
      </c>
      <c r="G50" s="251">
        <v>14.918903999999998</v>
      </c>
      <c r="H50" s="251">
        <v>11.128223105999998</v>
      </c>
      <c r="I50" s="252">
        <v>8.9909189009639974</v>
      </c>
      <c r="J50" s="253">
        <v>0</v>
      </c>
      <c r="K50" s="254">
        <v>0</v>
      </c>
      <c r="L50" s="254">
        <v>0</v>
      </c>
      <c r="M50" s="255">
        <v>0</v>
      </c>
      <c r="N50" s="253">
        <v>1</v>
      </c>
      <c r="O50" s="254">
        <v>1</v>
      </c>
      <c r="P50" s="254">
        <v>1</v>
      </c>
      <c r="Q50" s="255">
        <v>1</v>
      </c>
      <c r="R50" s="311"/>
      <c r="S50" s="312"/>
      <c r="T50" s="312"/>
      <c r="U50" s="313"/>
      <c r="V50" s="256">
        <v>30</v>
      </c>
      <c r="W50" s="24"/>
      <c r="X50" s="24"/>
      <c r="Y50" s="24"/>
      <c r="Z50" s="24"/>
      <c r="AA50" s="24"/>
      <c r="AB50" s="24"/>
      <c r="AC50" s="24"/>
    </row>
    <row r="51" spans="1:29" x14ac:dyDescent="0.25">
      <c r="A51" s="257" t="s">
        <v>380</v>
      </c>
      <c r="B51" s="258">
        <v>644.80499999999995</v>
      </c>
      <c r="C51" s="259">
        <v>543.375</v>
      </c>
      <c r="D51" s="259">
        <v>521.64</v>
      </c>
      <c r="E51" s="260">
        <v>499.90499999999997</v>
      </c>
      <c r="F51" s="262">
        <v>18.989999999999998</v>
      </c>
      <c r="G51" s="262">
        <v>14.918903999999998</v>
      </c>
      <c r="H51" s="262">
        <v>11.128223105999998</v>
      </c>
      <c r="I51" s="263">
        <v>8.9909189009639974</v>
      </c>
      <c r="J51" s="264">
        <v>0</v>
      </c>
      <c r="K51" s="265">
        <v>0</v>
      </c>
      <c r="L51" s="265">
        <v>0</v>
      </c>
      <c r="M51" s="266">
        <v>0</v>
      </c>
      <c r="N51" s="264">
        <v>1</v>
      </c>
      <c r="O51" s="265">
        <v>1</v>
      </c>
      <c r="P51" s="265">
        <v>1</v>
      </c>
      <c r="Q51" s="266">
        <v>1</v>
      </c>
      <c r="R51" s="311"/>
      <c r="S51" s="312"/>
      <c r="T51" s="312"/>
      <c r="U51" s="313"/>
      <c r="V51" s="267">
        <v>30</v>
      </c>
      <c r="W51" s="24"/>
      <c r="X51" s="24"/>
      <c r="Y51" s="24"/>
      <c r="Z51" s="24"/>
      <c r="AA51" s="24"/>
      <c r="AB51" s="24"/>
      <c r="AC51" s="24"/>
    </row>
    <row r="52" spans="1:29" x14ac:dyDescent="0.25">
      <c r="A52" s="246" t="s">
        <v>381</v>
      </c>
      <c r="B52" s="268">
        <v>635.46</v>
      </c>
      <c r="C52" s="269">
        <v>535.5</v>
      </c>
      <c r="D52" s="269">
        <v>514.08000000000004</v>
      </c>
      <c r="E52" s="270">
        <v>492.66</v>
      </c>
      <c r="F52" s="272">
        <v>18.989999999999998</v>
      </c>
      <c r="G52" s="272">
        <v>14.918903999999998</v>
      </c>
      <c r="H52" s="272">
        <v>11.128223105999998</v>
      </c>
      <c r="I52" s="273">
        <v>8.9909189009639974</v>
      </c>
      <c r="J52" s="274">
        <v>0</v>
      </c>
      <c r="K52" s="275">
        <v>0</v>
      </c>
      <c r="L52" s="275">
        <v>0</v>
      </c>
      <c r="M52" s="276">
        <v>0</v>
      </c>
      <c r="N52" s="274">
        <v>1</v>
      </c>
      <c r="O52" s="275">
        <v>1</v>
      </c>
      <c r="P52" s="275">
        <v>1</v>
      </c>
      <c r="Q52" s="276">
        <v>1</v>
      </c>
      <c r="R52" s="311"/>
      <c r="S52" s="312"/>
      <c r="T52" s="312"/>
      <c r="U52" s="313"/>
      <c r="V52" s="277">
        <v>30</v>
      </c>
      <c r="W52" s="24"/>
      <c r="X52" s="24"/>
      <c r="Y52" s="24"/>
      <c r="Z52" s="24"/>
      <c r="AA52" s="24"/>
      <c r="AB52" s="24"/>
      <c r="AC52" s="24"/>
    </row>
    <row r="53" spans="1:29" x14ac:dyDescent="0.25">
      <c r="A53" s="257" t="s">
        <v>382</v>
      </c>
      <c r="B53" s="258">
        <v>623</v>
      </c>
      <c r="C53" s="259">
        <v>525</v>
      </c>
      <c r="D53" s="259">
        <v>504</v>
      </c>
      <c r="E53" s="260">
        <v>483</v>
      </c>
      <c r="F53" s="262">
        <v>18.989999999999998</v>
      </c>
      <c r="G53" s="262">
        <v>14.918903999999998</v>
      </c>
      <c r="H53" s="262">
        <v>11.128223105999998</v>
      </c>
      <c r="I53" s="263">
        <v>8.9909189009639974</v>
      </c>
      <c r="J53" s="264">
        <v>0</v>
      </c>
      <c r="K53" s="265">
        <v>0</v>
      </c>
      <c r="L53" s="265">
        <v>0</v>
      </c>
      <c r="M53" s="266">
        <v>0</v>
      </c>
      <c r="N53" s="264">
        <v>1</v>
      </c>
      <c r="O53" s="265">
        <v>1</v>
      </c>
      <c r="P53" s="265">
        <v>1</v>
      </c>
      <c r="Q53" s="266">
        <v>1</v>
      </c>
      <c r="R53" s="311"/>
      <c r="S53" s="312"/>
      <c r="T53" s="312"/>
      <c r="U53" s="313"/>
      <c r="V53" s="267">
        <v>30</v>
      </c>
      <c r="W53" s="24"/>
      <c r="X53" s="24"/>
      <c r="Y53" s="235"/>
      <c r="Z53" s="235"/>
      <c r="AA53" s="235"/>
      <c r="AB53" s="235"/>
      <c r="AC53" s="235"/>
    </row>
    <row r="54" spans="1:29" x14ac:dyDescent="0.25">
      <c r="A54" s="246" t="s">
        <v>383</v>
      </c>
      <c r="B54" s="268">
        <v>536.54999999999995</v>
      </c>
      <c r="C54" s="269">
        <v>469.82118750000001</v>
      </c>
      <c r="D54" s="269">
        <v>455.52215625000002</v>
      </c>
      <c r="E54" s="270">
        <v>441.22312500000004</v>
      </c>
      <c r="F54" s="272">
        <v>16.9345</v>
      </c>
      <c r="G54" s="272">
        <v>13.689675999999999</v>
      </c>
      <c r="H54" s="272">
        <v>10.325820705199996</v>
      </c>
      <c r="I54" s="273">
        <v>8.5297882712542474</v>
      </c>
      <c r="J54" s="274">
        <v>0</v>
      </c>
      <c r="K54" s="275">
        <v>0</v>
      </c>
      <c r="L54" s="275">
        <v>0</v>
      </c>
      <c r="M54" s="276">
        <v>0</v>
      </c>
      <c r="N54" s="274">
        <v>1</v>
      </c>
      <c r="O54" s="275">
        <v>1</v>
      </c>
      <c r="P54" s="275">
        <v>1</v>
      </c>
      <c r="Q54" s="276">
        <v>1</v>
      </c>
      <c r="R54" s="311"/>
      <c r="S54" s="312"/>
      <c r="T54" s="312"/>
      <c r="U54" s="313"/>
      <c r="V54" s="277">
        <v>30</v>
      </c>
      <c r="W54" s="24"/>
      <c r="X54" s="24"/>
      <c r="Y54" s="235"/>
      <c r="Z54" s="235"/>
      <c r="AA54" s="235"/>
      <c r="AB54" s="235"/>
      <c r="AC54" s="235"/>
    </row>
    <row r="55" spans="1:29" x14ac:dyDescent="0.25">
      <c r="A55" s="257" t="s">
        <v>384</v>
      </c>
      <c r="B55" s="258">
        <v>528.88499999999999</v>
      </c>
      <c r="C55" s="259">
        <v>463.10945624999999</v>
      </c>
      <c r="D55" s="259">
        <v>449.01469687499997</v>
      </c>
      <c r="E55" s="260">
        <v>434.9199375</v>
      </c>
      <c r="F55" s="262">
        <v>16.9345</v>
      </c>
      <c r="G55" s="262">
        <v>13.689675999999999</v>
      </c>
      <c r="H55" s="262">
        <v>10.325820705199996</v>
      </c>
      <c r="I55" s="263">
        <v>8.5297882712542474</v>
      </c>
      <c r="J55" s="264">
        <v>0</v>
      </c>
      <c r="K55" s="265">
        <v>0</v>
      </c>
      <c r="L55" s="265">
        <v>0</v>
      </c>
      <c r="M55" s="266">
        <v>0</v>
      </c>
      <c r="N55" s="264">
        <v>1</v>
      </c>
      <c r="O55" s="265">
        <v>1</v>
      </c>
      <c r="P55" s="265">
        <v>1</v>
      </c>
      <c r="Q55" s="266">
        <v>1</v>
      </c>
      <c r="R55" s="311"/>
      <c r="S55" s="312"/>
      <c r="T55" s="312"/>
      <c r="U55" s="313"/>
      <c r="V55" s="267">
        <v>30</v>
      </c>
      <c r="W55" s="24"/>
      <c r="X55" s="24"/>
      <c r="Y55" s="235"/>
      <c r="Z55" s="235"/>
      <c r="AA55" s="235"/>
      <c r="AB55" s="235"/>
      <c r="AC55" s="235"/>
    </row>
    <row r="56" spans="1:29" x14ac:dyDescent="0.25">
      <c r="A56" s="246" t="s">
        <v>385</v>
      </c>
      <c r="B56" s="268">
        <v>521.22</v>
      </c>
      <c r="C56" s="269">
        <v>456.39772500000004</v>
      </c>
      <c r="D56" s="269">
        <v>442.50723750000003</v>
      </c>
      <c r="E56" s="270">
        <v>428.61675000000002</v>
      </c>
      <c r="F56" s="272">
        <v>16.9345</v>
      </c>
      <c r="G56" s="272">
        <v>13.689675999999999</v>
      </c>
      <c r="H56" s="272">
        <v>10.325820705199996</v>
      </c>
      <c r="I56" s="273">
        <v>8.5297882712542474</v>
      </c>
      <c r="J56" s="274">
        <v>0</v>
      </c>
      <c r="K56" s="275">
        <v>0</v>
      </c>
      <c r="L56" s="275">
        <v>0</v>
      </c>
      <c r="M56" s="276">
        <v>0</v>
      </c>
      <c r="N56" s="274">
        <v>1</v>
      </c>
      <c r="O56" s="275">
        <v>1</v>
      </c>
      <c r="P56" s="275">
        <v>1</v>
      </c>
      <c r="Q56" s="276">
        <v>1</v>
      </c>
      <c r="R56" s="311"/>
      <c r="S56" s="312"/>
      <c r="T56" s="312"/>
      <c r="U56" s="313"/>
      <c r="V56" s="277">
        <v>30</v>
      </c>
      <c r="W56" s="24"/>
      <c r="X56" s="24"/>
      <c r="Y56" s="235"/>
      <c r="Z56" s="235"/>
      <c r="AA56" s="235"/>
      <c r="AB56" s="235"/>
      <c r="AC56" s="235"/>
    </row>
    <row r="57" spans="1:29" x14ac:dyDescent="0.25">
      <c r="A57" s="257" t="s">
        <v>386</v>
      </c>
      <c r="B57" s="258">
        <v>510.99999999999994</v>
      </c>
      <c r="C57" s="259">
        <v>447.44875000000002</v>
      </c>
      <c r="D57" s="259">
        <v>433.83062500000005</v>
      </c>
      <c r="E57" s="260">
        <v>420.21250000000003</v>
      </c>
      <c r="F57" s="262">
        <v>16.9345</v>
      </c>
      <c r="G57" s="262">
        <v>13.689675999999999</v>
      </c>
      <c r="H57" s="262">
        <v>10.325820705199996</v>
      </c>
      <c r="I57" s="263">
        <v>8.5297882712542474</v>
      </c>
      <c r="J57" s="264">
        <v>0</v>
      </c>
      <c r="K57" s="265">
        <v>0</v>
      </c>
      <c r="L57" s="265">
        <v>0</v>
      </c>
      <c r="M57" s="266">
        <v>0</v>
      </c>
      <c r="N57" s="264">
        <v>1</v>
      </c>
      <c r="O57" s="265">
        <v>1</v>
      </c>
      <c r="P57" s="265">
        <v>1</v>
      </c>
      <c r="Q57" s="266">
        <v>1</v>
      </c>
      <c r="R57" s="311"/>
      <c r="S57" s="312"/>
      <c r="T57" s="312"/>
      <c r="U57" s="313"/>
      <c r="V57" s="267">
        <v>30</v>
      </c>
      <c r="W57" s="24"/>
      <c r="X57" s="24"/>
      <c r="Y57" s="235"/>
      <c r="Z57" s="235"/>
      <c r="AA57" s="235"/>
      <c r="AB57" s="235"/>
      <c r="AC57" s="235"/>
    </row>
    <row r="58" spans="1:29" x14ac:dyDescent="0.25">
      <c r="A58" s="246" t="s">
        <v>387</v>
      </c>
      <c r="B58" s="268">
        <v>478.48499999999996</v>
      </c>
      <c r="C58" s="269">
        <v>400.25649999999996</v>
      </c>
      <c r="D58" s="269">
        <v>383.49324999999999</v>
      </c>
      <c r="E58" s="270">
        <v>366.72999999999996</v>
      </c>
      <c r="F58" s="272">
        <v>15.015000000000001</v>
      </c>
      <c r="G58" s="272">
        <v>12.570558</v>
      </c>
      <c r="H58" s="272">
        <v>9.5320355129999985</v>
      </c>
      <c r="I58" s="273">
        <v>8.2061693529815969</v>
      </c>
      <c r="J58" s="274">
        <v>0</v>
      </c>
      <c r="K58" s="275">
        <v>0</v>
      </c>
      <c r="L58" s="275">
        <v>0</v>
      </c>
      <c r="M58" s="276">
        <v>0</v>
      </c>
      <c r="N58" s="274">
        <v>1</v>
      </c>
      <c r="O58" s="275">
        <v>1</v>
      </c>
      <c r="P58" s="275">
        <v>1</v>
      </c>
      <c r="Q58" s="276">
        <v>1</v>
      </c>
      <c r="R58" s="311"/>
      <c r="S58" s="312"/>
      <c r="T58" s="312"/>
      <c r="U58" s="313"/>
      <c r="V58" s="277">
        <v>30</v>
      </c>
      <c r="W58" s="24"/>
      <c r="X58" s="24"/>
      <c r="Y58" s="235"/>
      <c r="Z58" s="235"/>
      <c r="AA58" s="235"/>
      <c r="AB58" s="235"/>
      <c r="AC58" s="235"/>
    </row>
    <row r="59" spans="1:29" x14ac:dyDescent="0.25">
      <c r="A59" s="257" t="s">
        <v>388</v>
      </c>
      <c r="B59" s="258">
        <v>463.04999999999995</v>
      </c>
      <c r="C59" s="259">
        <v>387.34500000000003</v>
      </c>
      <c r="D59" s="259">
        <v>371.12250000000006</v>
      </c>
      <c r="E59" s="260">
        <v>354.90000000000003</v>
      </c>
      <c r="F59" s="262">
        <v>15.015000000000001</v>
      </c>
      <c r="G59" s="262">
        <v>12.570558</v>
      </c>
      <c r="H59" s="262">
        <v>9.5320355129999985</v>
      </c>
      <c r="I59" s="263">
        <v>8.2061693529815969</v>
      </c>
      <c r="J59" s="264">
        <v>0</v>
      </c>
      <c r="K59" s="265">
        <v>0</v>
      </c>
      <c r="L59" s="265">
        <v>0</v>
      </c>
      <c r="M59" s="266">
        <v>0</v>
      </c>
      <c r="N59" s="264">
        <v>1</v>
      </c>
      <c r="O59" s="265">
        <v>1</v>
      </c>
      <c r="P59" s="265">
        <v>1</v>
      </c>
      <c r="Q59" s="266">
        <v>1</v>
      </c>
      <c r="R59" s="311"/>
      <c r="S59" s="312"/>
      <c r="T59" s="312"/>
      <c r="U59" s="313"/>
      <c r="V59" s="318">
        <v>30</v>
      </c>
      <c r="W59" s="24"/>
      <c r="X59" s="24"/>
      <c r="Y59" s="235"/>
      <c r="Z59" s="235"/>
      <c r="AA59" s="235"/>
      <c r="AB59" s="235"/>
      <c r="AC59" s="235"/>
    </row>
    <row r="60" spans="1:29" x14ac:dyDescent="0.25">
      <c r="A60" s="246" t="s">
        <v>389</v>
      </c>
      <c r="B60" s="268">
        <v>454.22999999999996</v>
      </c>
      <c r="C60" s="269">
        <v>379.96699999999998</v>
      </c>
      <c r="D60" s="269">
        <v>364.05349999999999</v>
      </c>
      <c r="E60" s="270">
        <v>348.14</v>
      </c>
      <c r="F60" s="272">
        <v>15.015000000000001</v>
      </c>
      <c r="G60" s="272">
        <v>12.570558</v>
      </c>
      <c r="H60" s="272">
        <v>9.5320355129999985</v>
      </c>
      <c r="I60" s="273">
        <v>8.2061693529815969</v>
      </c>
      <c r="J60" s="274">
        <v>0</v>
      </c>
      <c r="K60" s="275">
        <v>0</v>
      </c>
      <c r="L60" s="275">
        <v>0</v>
      </c>
      <c r="M60" s="276">
        <v>0</v>
      </c>
      <c r="N60" s="274">
        <v>1</v>
      </c>
      <c r="O60" s="275">
        <v>1</v>
      </c>
      <c r="P60" s="275">
        <v>1</v>
      </c>
      <c r="Q60" s="276">
        <v>1</v>
      </c>
      <c r="R60" s="311"/>
      <c r="S60" s="312"/>
      <c r="T60" s="312"/>
      <c r="U60" s="313"/>
      <c r="V60" s="290">
        <v>30</v>
      </c>
      <c r="W60" s="24"/>
      <c r="X60" s="24"/>
      <c r="Y60" s="235"/>
      <c r="Z60" s="235"/>
      <c r="AA60" s="235"/>
      <c r="AB60" s="235"/>
      <c r="AC60" s="235"/>
    </row>
    <row r="61" spans="1:29" x14ac:dyDescent="0.25">
      <c r="A61" s="303" t="s">
        <v>390</v>
      </c>
      <c r="B61" s="319">
        <v>441</v>
      </c>
      <c r="C61" s="320">
        <v>368.9</v>
      </c>
      <c r="D61" s="320">
        <v>353.45</v>
      </c>
      <c r="E61" s="321">
        <v>338</v>
      </c>
      <c r="F61" s="322">
        <v>15.015000000000001</v>
      </c>
      <c r="G61" s="322">
        <v>12.570558</v>
      </c>
      <c r="H61" s="322">
        <v>9.5320355129999985</v>
      </c>
      <c r="I61" s="323">
        <v>8.2061693529815969</v>
      </c>
      <c r="J61" s="324">
        <v>0</v>
      </c>
      <c r="K61" s="325">
        <v>0</v>
      </c>
      <c r="L61" s="325">
        <v>0</v>
      </c>
      <c r="M61" s="326">
        <v>0</v>
      </c>
      <c r="N61" s="324">
        <v>1</v>
      </c>
      <c r="O61" s="325">
        <v>1</v>
      </c>
      <c r="P61" s="325">
        <v>1</v>
      </c>
      <c r="Q61" s="326">
        <v>1</v>
      </c>
      <c r="R61" s="314"/>
      <c r="S61" s="315"/>
      <c r="T61" s="315"/>
      <c r="U61" s="316"/>
      <c r="V61" s="327">
        <v>30</v>
      </c>
      <c r="W61" s="24"/>
      <c r="X61" s="24"/>
      <c r="Y61" s="235"/>
      <c r="Z61" s="235"/>
      <c r="AA61" s="235"/>
      <c r="AB61" s="235"/>
      <c r="AC61" s="235"/>
    </row>
    <row r="62" spans="1:29" x14ac:dyDescent="0.25">
      <c r="A62" s="278" t="s">
        <v>391</v>
      </c>
      <c r="B62" s="279">
        <v>3150</v>
      </c>
      <c r="C62" s="280">
        <v>2625</v>
      </c>
      <c r="D62" s="280">
        <v>2512.5</v>
      </c>
      <c r="E62" s="281">
        <v>2400</v>
      </c>
      <c r="F62" s="283">
        <v>112.5</v>
      </c>
      <c r="G62" s="283">
        <v>99.123265502929669</v>
      </c>
      <c r="H62" s="283">
        <v>87.33708234634922</v>
      </c>
      <c r="I62" s="284">
        <v>76.95232712594138</v>
      </c>
      <c r="J62" s="285">
        <v>0.1</v>
      </c>
      <c r="K62" s="286">
        <v>0.1</v>
      </c>
      <c r="L62" s="286">
        <v>0.1</v>
      </c>
      <c r="M62" s="287">
        <v>0.1</v>
      </c>
      <c r="N62" s="285">
        <v>1</v>
      </c>
      <c r="O62" s="286">
        <v>1</v>
      </c>
      <c r="P62" s="286">
        <v>1</v>
      </c>
      <c r="Q62" s="287">
        <v>1</v>
      </c>
      <c r="R62" s="314"/>
      <c r="S62" s="315"/>
      <c r="T62" s="315"/>
      <c r="U62" s="316"/>
      <c r="V62" s="328">
        <v>25</v>
      </c>
      <c r="W62" s="24"/>
      <c r="X62" s="24"/>
      <c r="Y62" s="235"/>
      <c r="Z62" s="235"/>
      <c r="AA62" s="235"/>
      <c r="AB62" s="235"/>
      <c r="AC62" s="235"/>
    </row>
    <row r="63" spans="1:29" x14ac:dyDescent="0.25">
      <c r="A63" s="329" t="s">
        <v>392</v>
      </c>
      <c r="B63" s="258">
        <v>4270</v>
      </c>
      <c r="C63" s="259">
        <v>2663.5</v>
      </c>
      <c r="D63" s="259">
        <v>2319.25</v>
      </c>
      <c r="E63" s="260">
        <v>1975</v>
      </c>
      <c r="F63" s="261">
        <v>39.63734087694484</v>
      </c>
      <c r="G63" s="262">
        <v>33.313531353135318</v>
      </c>
      <c r="H63" s="262">
        <v>28.006977840641213</v>
      </c>
      <c r="I63" s="263">
        <v>23.536067892503535</v>
      </c>
      <c r="J63" s="264">
        <v>0.10404896421845573</v>
      </c>
      <c r="K63" s="265">
        <v>0.10404896421845573</v>
      </c>
      <c r="L63" s="265">
        <v>0.10404896421845573</v>
      </c>
      <c r="M63" s="266">
        <v>0.10404896421845573</v>
      </c>
      <c r="N63" s="264">
        <v>1</v>
      </c>
      <c r="O63" s="265">
        <v>1</v>
      </c>
      <c r="P63" s="265">
        <v>1</v>
      </c>
      <c r="Q63" s="266">
        <v>1</v>
      </c>
      <c r="R63" s="314"/>
      <c r="S63" s="315"/>
      <c r="T63" s="315"/>
      <c r="U63" s="316"/>
      <c r="V63" s="267">
        <v>80</v>
      </c>
      <c r="W63" s="24"/>
      <c r="X63" s="24"/>
      <c r="Y63" s="235"/>
      <c r="Z63" s="235"/>
      <c r="AA63" s="235"/>
      <c r="AB63" s="235"/>
      <c r="AC63" s="235"/>
    </row>
    <row r="64" spans="1:29" x14ac:dyDescent="0.25">
      <c r="A64" s="246" t="s">
        <v>393</v>
      </c>
      <c r="B64" s="247">
        <v>2100</v>
      </c>
      <c r="C64" s="248">
        <v>2100</v>
      </c>
      <c r="D64" s="248">
        <v>2100</v>
      </c>
      <c r="E64" s="249">
        <v>2100</v>
      </c>
      <c r="F64" s="250">
        <v>25.500000000000004</v>
      </c>
      <c r="G64" s="251">
        <v>25.500000000000004</v>
      </c>
      <c r="H64" s="251">
        <v>25.500000000000004</v>
      </c>
      <c r="I64" s="252">
        <v>25.500000000000004</v>
      </c>
      <c r="J64" s="253">
        <v>0.32166655776031178</v>
      </c>
      <c r="K64" s="254">
        <v>0.32166655776031178</v>
      </c>
      <c r="L64" s="254">
        <v>0.32166655776031178</v>
      </c>
      <c r="M64" s="255">
        <v>0.32166655776031178</v>
      </c>
      <c r="N64" s="253">
        <v>1</v>
      </c>
      <c r="O64" s="254">
        <v>1</v>
      </c>
      <c r="P64" s="254">
        <v>1</v>
      </c>
      <c r="Q64" s="255">
        <v>1</v>
      </c>
      <c r="R64" s="311"/>
      <c r="S64" s="312"/>
      <c r="T64" s="312"/>
      <c r="U64" s="313"/>
      <c r="V64" s="256">
        <v>60</v>
      </c>
      <c r="W64" s="24"/>
      <c r="X64" s="24"/>
      <c r="Y64" s="235"/>
      <c r="Z64" s="235"/>
      <c r="AA64" s="235"/>
      <c r="AB64" s="235"/>
      <c r="AC64" s="235"/>
    </row>
    <row r="65" spans="1:29" x14ac:dyDescent="0.25">
      <c r="A65" s="303" t="s">
        <v>394</v>
      </c>
      <c r="B65" s="258">
        <v>1715</v>
      </c>
      <c r="C65" s="259">
        <v>1669.5</v>
      </c>
      <c r="D65" s="259">
        <v>1659.75</v>
      </c>
      <c r="E65" s="260">
        <v>1650</v>
      </c>
      <c r="F65" s="261">
        <v>8.9166895144490379</v>
      </c>
      <c r="G65" s="262">
        <v>8.2065396039603957</v>
      </c>
      <c r="H65" s="262">
        <v>8.170387271328714</v>
      </c>
      <c r="I65" s="263">
        <v>8.1343942008486554</v>
      </c>
      <c r="J65" s="264">
        <v>0</v>
      </c>
      <c r="K65" s="265">
        <v>0</v>
      </c>
      <c r="L65" s="265">
        <v>0</v>
      </c>
      <c r="M65" s="266">
        <v>0</v>
      </c>
      <c r="N65" s="264">
        <v>1</v>
      </c>
      <c r="O65" s="265">
        <v>1</v>
      </c>
      <c r="P65" s="265">
        <v>1</v>
      </c>
      <c r="Q65" s="266">
        <v>1</v>
      </c>
      <c r="R65" s="311"/>
      <c r="S65" s="312"/>
      <c r="T65" s="312"/>
      <c r="U65" s="313"/>
      <c r="V65" s="267">
        <v>50</v>
      </c>
      <c r="W65" s="24"/>
      <c r="X65" s="24"/>
      <c r="Y65" s="235"/>
      <c r="Z65" s="235"/>
      <c r="AA65" s="235"/>
      <c r="AB65" s="235"/>
      <c r="AC65" s="235"/>
    </row>
    <row r="66" spans="1:29" x14ac:dyDescent="0.25">
      <c r="A66" s="246" t="s">
        <v>395</v>
      </c>
      <c r="B66" s="247">
        <v>3383</v>
      </c>
      <c r="C66" s="248">
        <v>2661.09</v>
      </c>
      <c r="D66" s="248">
        <v>2506.395</v>
      </c>
      <c r="E66" s="249">
        <v>2351.7000000000003</v>
      </c>
      <c r="F66" s="250">
        <v>110</v>
      </c>
      <c r="G66" s="251">
        <v>95</v>
      </c>
      <c r="H66" s="251">
        <v>100</v>
      </c>
      <c r="I66" s="252">
        <v>105</v>
      </c>
      <c r="J66" s="253">
        <v>0.13</v>
      </c>
      <c r="K66" s="254">
        <v>0.13</v>
      </c>
      <c r="L66" s="254">
        <v>0.13</v>
      </c>
      <c r="M66" s="255">
        <v>0.13</v>
      </c>
      <c r="N66" s="253">
        <v>0.1</v>
      </c>
      <c r="O66" s="254">
        <v>0.1</v>
      </c>
      <c r="P66" s="254">
        <v>0.1</v>
      </c>
      <c r="Q66" s="255">
        <v>0.1</v>
      </c>
      <c r="R66" s="311"/>
      <c r="S66" s="312"/>
      <c r="T66" s="312"/>
      <c r="U66" s="313"/>
      <c r="V66" s="256">
        <v>35</v>
      </c>
      <c r="W66" s="24"/>
      <c r="X66" s="24"/>
      <c r="Y66" s="235"/>
      <c r="Z66" s="235"/>
      <c r="AA66" s="235"/>
      <c r="AB66" s="235"/>
      <c r="AC66" s="235"/>
    </row>
    <row r="67" spans="1:29" x14ac:dyDescent="0.25">
      <c r="A67" s="303" t="s">
        <v>396</v>
      </c>
      <c r="B67" s="258">
        <v>3131</v>
      </c>
      <c r="C67" s="259">
        <v>2952.08</v>
      </c>
      <c r="D67" s="259">
        <v>2913.74</v>
      </c>
      <c r="E67" s="260">
        <v>2875.4</v>
      </c>
      <c r="F67" s="261">
        <v>95</v>
      </c>
      <c r="G67" s="262">
        <v>95</v>
      </c>
      <c r="H67" s="262">
        <v>92</v>
      </c>
      <c r="I67" s="263">
        <v>92</v>
      </c>
      <c r="J67" s="264">
        <v>0.11</v>
      </c>
      <c r="K67" s="265">
        <v>0.11</v>
      </c>
      <c r="L67" s="265">
        <v>0.11</v>
      </c>
      <c r="M67" s="266">
        <v>0.11</v>
      </c>
      <c r="N67" s="264">
        <v>0.1</v>
      </c>
      <c r="O67" s="265">
        <v>0.1</v>
      </c>
      <c r="P67" s="265">
        <v>0.1</v>
      </c>
      <c r="Q67" s="266">
        <v>0.1</v>
      </c>
      <c r="R67" s="311"/>
      <c r="S67" s="312"/>
      <c r="T67" s="312"/>
      <c r="U67" s="313"/>
      <c r="V67" s="267">
        <v>30</v>
      </c>
      <c r="W67" s="24"/>
      <c r="X67" s="24"/>
      <c r="Y67" s="235"/>
      <c r="Z67" s="235"/>
      <c r="AA67" s="235"/>
      <c r="AB67" s="235"/>
      <c r="AC67" s="235"/>
    </row>
    <row r="68" spans="1:29" x14ac:dyDescent="0.25">
      <c r="A68" s="278" t="s">
        <v>397</v>
      </c>
      <c r="B68" s="330">
        <v>679</v>
      </c>
      <c r="C68" s="331">
        <v>658.7</v>
      </c>
      <c r="D68" s="331">
        <v>654.35</v>
      </c>
      <c r="E68" s="332">
        <v>650</v>
      </c>
      <c r="F68" s="333">
        <v>10</v>
      </c>
      <c r="G68" s="334">
        <v>10</v>
      </c>
      <c r="H68" s="334">
        <v>10</v>
      </c>
      <c r="I68" s="335">
        <v>10</v>
      </c>
      <c r="J68" s="336">
        <v>0.7</v>
      </c>
      <c r="K68" s="337">
        <v>0.7</v>
      </c>
      <c r="L68" s="337">
        <v>0.7</v>
      </c>
      <c r="M68" s="338">
        <v>0.7</v>
      </c>
      <c r="N68" s="336">
        <v>1</v>
      </c>
      <c r="O68" s="337">
        <v>1</v>
      </c>
      <c r="P68" s="337">
        <v>1</v>
      </c>
      <c r="Q68" s="338">
        <v>1</v>
      </c>
      <c r="R68" s="314"/>
      <c r="S68" s="315"/>
      <c r="T68" s="315"/>
      <c r="U68" s="316"/>
      <c r="V68" s="339">
        <v>25</v>
      </c>
      <c r="W68" s="24"/>
      <c r="X68" s="24"/>
      <c r="Y68" s="235"/>
      <c r="Z68" s="235"/>
      <c r="AA68" s="235"/>
      <c r="AB68" s="235"/>
      <c r="AC68" s="235"/>
    </row>
    <row r="69" spans="1:29" x14ac:dyDescent="0.25">
      <c r="A69" s="289" t="s">
        <v>398</v>
      </c>
      <c r="B69" s="258">
        <v>137.14554355974241</v>
      </c>
      <c r="C69" s="259">
        <v>158.24485795354894</v>
      </c>
      <c r="D69" s="259">
        <v>158.24485795354894</v>
      </c>
      <c r="E69" s="260">
        <v>158.24485795354894</v>
      </c>
      <c r="F69" s="261">
        <v>1.2062814536326172</v>
      </c>
      <c r="G69" s="262">
        <v>1.2062814536326172</v>
      </c>
      <c r="H69" s="262">
        <v>1.2062814536326172</v>
      </c>
      <c r="I69" s="263">
        <v>1.2062814536326172</v>
      </c>
      <c r="J69" s="264">
        <v>0.442</v>
      </c>
      <c r="K69" s="265">
        <v>0.442</v>
      </c>
      <c r="L69" s="265">
        <v>0.442</v>
      </c>
      <c r="M69" s="266">
        <v>0.442</v>
      </c>
      <c r="N69" s="264">
        <v>0.88565094388511834</v>
      </c>
      <c r="O69" s="265">
        <v>0.96</v>
      </c>
      <c r="P69" s="265">
        <v>0.96</v>
      </c>
      <c r="Q69" s="266">
        <v>0.96</v>
      </c>
      <c r="R69" s="311"/>
      <c r="S69" s="312"/>
      <c r="T69" s="312"/>
      <c r="U69" s="313"/>
      <c r="V69" s="267">
        <v>25</v>
      </c>
      <c r="W69" s="24"/>
      <c r="X69" s="24"/>
      <c r="Y69" s="24"/>
      <c r="Z69" s="24"/>
      <c r="AA69" s="24"/>
      <c r="AB69" s="24"/>
      <c r="AC69" s="24"/>
    </row>
    <row r="70" spans="1:29" x14ac:dyDescent="0.25">
      <c r="A70" s="246" t="s">
        <v>399</v>
      </c>
      <c r="B70" s="268">
        <v>228.57590593290402</v>
      </c>
      <c r="C70" s="269">
        <v>263.74142992258157</v>
      </c>
      <c r="D70" s="269">
        <v>263.74142992258157</v>
      </c>
      <c r="E70" s="270">
        <v>263.74142992258157</v>
      </c>
      <c r="F70" s="271">
        <v>1.272626933582411</v>
      </c>
      <c r="G70" s="272">
        <v>1.272626933582411</v>
      </c>
      <c r="H70" s="272">
        <v>1.272626933582411</v>
      </c>
      <c r="I70" s="273">
        <v>1.272626933582411</v>
      </c>
      <c r="J70" s="274">
        <v>0.53039999999999998</v>
      </c>
      <c r="K70" s="275">
        <v>0.53039999999999998</v>
      </c>
      <c r="L70" s="275">
        <v>0.53039999999999998</v>
      </c>
      <c r="M70" s="276">
        <v>0.53039999999999998</v>
      </c>
      <c r="N70" s="274">
        <v>0.85612711512237727</v>
      </c>
      <c r="O70" s="275">
        <v>0.95000000000000007</v>
      </c>
      <c r="P70" s="275">
        <v>0.95000000000000007</v>
      </c>
      <c r="Q70" s="276">
        <v>0.95000000000000007</v>
      </c>
      <c r="R70" s="311"/>
      <c r="S70" s="312"/>
      <c r="T70" s="312"/>
      <c r="U70" s="313"/>
      <c r="V70" s="277">
        <v>25</v>
      </c>
      <c r="W70" s="24"/>
      <c r="X70" s="24"/>
      <c r="Y70" s="24"/>
      <c r="Z70" s="24"/>
      <c r="AA70" s="24"/>
      <c r="AB70" s="24"/>
      <c r="AC70" s="24"/>
    </row>
    <row r="71" spans="1:29" x14ac:dyDescent="0.25">
      <c r="A71" s="257" t="s">
        <v>400</v>
      </c>
      <c r="B71" s="258">
        <v>791.16803742126979</v>
      </c>
      <c r="C71" s="259">
        <v>912.88619702454207</v>
      </c>
      <c r="D71" s="259">
        <v>912.88619702454207</v>
      </c>
      <c r="E71" s="260">
        <v>912.88619702454207</v>
      </c>
      <c r="F71" s="261">
        <v>1.3269095989958792</v>
      </c>
      <c r="G71" s="262">
        <v>1.3269095989958792</v>
      </c>
      <c r="H71" s="262">
        <v>1.3269095989958792</v>
      </c>
      <c r="I71" s="263">
        <v>1.3269095989958792</v>
      </c>
      <c r="J71" s="264">
        <v>1.4144000000000001</v>
      </c>
      <c r="K71" s="265">
        <v>1.4144000000000001</v>
      </c>
      <c r="L71" s="265">
        <v>1.4144000000000001</v>
      </c>
      <c r="M71" s="266">
        <v>1.4144000000000001</v>
      </c>
      <c r="N71" s="264">
        <v>0.81655103476087687</v>
      </c>
      <c r="O71" s="265">
        <v>0.89999999999999991</v>
      </c>
      <c r="P71" s="265">
        <v>0.89999999999999991</v>
      </c>
      <c r="Q71" s="266">
        <v>0.89999999999999991</v>
      </c>
      <c r="R71" s="311"/>
      <c r="S71" s="312"/>
      <c r="T71" s="312"/>
      <c r="U71" s="313"/>
      <c r="V71" s="267">
        <v>25</v>
      </c>
      <c r="W71" s="24"/>
      <c r="X71" s="24"/>
      <c r="Y71" s="24"/>
      <c r="Z71" s="24"/>
      <c r="AA71" s="24"/>
      <c r="AB71" s="24"/>
      <c r="AC71" s="24"/>
    </row>
    <row r="72" spans="1:29" x14ac:dyDescent="0.25">
      <c r="A72" s="246" t="s">
        <v>401</v>
      </c>
      <c r="B72" s="268">
        <v>351.11276944110921</v>
      </c>
      <c r="C72" s="269">
        <v>405.13011858589522</v>
      </c>
      <c r="D72" s="269">
        <v>405.13011858589522</v>
      </c>
      <c r="E72" s="270">
        <v>405.13011858589522</v>
      </c>
      <c r="F72" s="271">
        <v>1.3269095989958792</v>
      </c>
      <c r="G72" s="272">
        <v>1.3269095989958792</v>
      </c>
      <c r="H72" s="272">
        <v>1.3269095989958792</v>
      </c>
      <c r="I72" s="273">
        <v>1.3269095989958792</v>
      </c>
      <c r="J72" s="274">
        <v>1.4144000000000001</v>
      </c>
      <c r="K72" s="275">
        <v>1.4144000000000001</v>
      </c>
      <c r="L72" s="275">
        <v>1.4144000000000001</v>
      </c>
      <c r="M72" s="276">
        <v>1.4144000000000001</v>
      </c>
      <c r="N72" s="274">
        <v>0.81655103476087687</v>
      </c>
      <c r="O72" s="275">
        <v>0.89999999999999991</v>
      </c>
      <c r="P72" s="275">
        <v>0.89999999999999991</v>
      </c>
      <c r="Q72" s="276">
        <v>0.89999999999999991</v>
      </c>
      <c r="R72" s="311"/>
      <c r="S72" s="312"/>
      <c r="T72" s="312"/>
      <c r="U72" s="313"/>
      <c r="V72" s="277">
        <v>25</v>
      </c>
      <c r="W72" s="24"/>
      <c r="X72" s="24"/>
      <c r="Y72" s="24"/>
      <c r="Z72" s="24"/>
      <c r="AA72" s="24"/>
      <c r="AB72" s="24"/>
      <c r="AC72" s="24"/>
    </row>
    <row r="73" spans="1:29" x14ac:dyDescent="0.25">
      <c r="A73" s="257" t="s">
        <v>402</v>
      </c>
      <c r="B73" s="258">
        <v>418.94137262859618</v>
      </c>
      <c r="C73" s="259">
        <v>483.39389149453405</v>
      </c>
      <c r="D73" s="259">
        <v>483.39389149453405</v>
      </c>
      <c r="E73" s="260">
        <v>483.39389149453405</v>
      </c>
      <c r="F73" s="261">
        <v>1.4173807080183254</v>
      </c>
      <c r="G73" s="262">
        <v>1.4173807080183254</v>
      </c>
      <c r="H73" s="262">
        <v>1.4173807080183254</v>
      </c>
      <c r="I73" s="263">
        <v>1.4173807080183254</v>
      </c>
      <c r="J73" s="264">
        <v>1.5690999999999999</v>
      </c>
      <c r="K73" s="265">
        <v>1.5690999999999999</v>
      </c>
      <c r="L73" s="265">
        <v>1.5690999999999999</v>
      </c>
      <c r="M73" s="266">
        <v>1.5690999999999999</v>
      </c>
      <c r="N73" s="264">
        <v>0.78722542748547841</v>
      </c>
      <c r="O73" s="265">
        <v>0.89999999999999991</v>
      </c>
      <c r="P73" s="265">
        <v>0.89999999999999991</v>
      </c>
      <c r="Q73" s="266">
        <v>0.89999999999999991</v>
      </c>
      <c r="R73" s="311"/>
      <c r="S73" s="312"/>
      <c r="T73" s="312"/>
      <c r="U73" s="313"/>
      <c r="V73" s="267">
        <v>25</v>
      </c>
      <c r="W73" s="24"/>
      <c r="X73" s="24"/>
      <c r="Y73" s="24"/>
      <c r="Z73" s="24"/>
      <c r="AA73" s="24"/>
      <c r="AB73" s="24"/>
      <c r="AC73" s="24"/>
    </row>
    <row r="74" spans="1:29" x14ac:dyDescent="0.25">
      <c r="A74" s="246" t="s">
        <v>403</v>
      </c>
      <c r="B74" s="268">
        <v>961.00413005182077</v>
      </c>
      <c r="C74" s="269">
        <v>948.25700454965909</v>
      </c>
      <c r="D74" s="269">
        <v>935.67896178448757</v>
      </c>
      <c r="E74" s="270">
        <v>923.26775897836023</v>
      </c>
      <c r="F74" s="271">
        <v>16.594497579619034</v>
      </c>
      <c r="G74" s="272">
        <v>16.157185782121307</v>
      </c>
      <c r="H74" s="272">
        <v>15.731398383437888</v>
      </c>
      <c r="I74" s="273">
        <v>15.316831683168314</v>
      </c>
      <c r="J74" s="274">
        <v>1.4144000000000001</v>
      </c>
      <c r="K74" s="275">
        <v>1.4144000000000001</v>
      </c>
      <c r="L74" s="275">
        <v>1.4144000000000001</v>
      </c>
      <c r="M74" s="276">
        <v>1.4144000000000001</v>
      </c>
      <c r="N74" s="274">
        <v>0.81655103476087687</v>
      </c>
      <c r="O74" s="275">
        <v>0.89999999999999991</v>
      </c>
      <c r="P74" s="275">
        <v>0.89999999999999991</v>
      </c>
      <c r="Q74" s="276">
        <v>0.89999999999999991</v>
      </c>
      <c r="R74" s="311"/>
      <c r="S74" s="312"/>
      <c r="T74" s="312"/>
      <c r="U74" s="313"/>
      <c r="V74" s="277">
        <v>35</v>
      </c>
      <c r="W74" s="24"/>
      <c r="X74" s="24"/>
      <c r="Y74" s="24"/>
      <c r="Z74" s="24"/>
      <c r="AA74" s="24"/>
      <c r="AB74" s="24"/>
      <c r="AC74" s="24"/>
    </row>
    <row r="75" spans="1:29" x14ac:dyDescent="0.25">
      <c r="A75" s="257" t="s">
        <v>404</v>
      </c>
      <c r="B75" s="258">
        <v>850.00000000000011</v>
      </c>
      <c r="C75" s="259">
        <v>850.00000000000011</v>
      </c>
      <c r="D75" s="259">
        <v>850.00000000000011</v>
      </c>
      <c r="E75" s="260">
        <v>850.00000000000011</v>
      </c>
      <c r="F75" s="261">
        <v>1.1000000000000001</v>
      </c>
      <c r="G75" s="262">
        <v>1.1000000000000001</v>
      </c>
      <c r="H75" s="262">
        <v>1.1000000000000001</v>
      </c>
      <c r="I75" s="263">
        <v>1.1000000000000001</v>
      </c>
      <c r="J75" s="264">
        <v>0.5</v>
      </c>
      <c r="K75" s="265">
        <v>0.5</v>
      </c>
      <c r="L75" s="265">
        <v>0.5</v>
      </c>
      <c r="M75" s="266">
        <v>0.5</v>
      </c>
      <c r="N75" s="264">
        <v>0.99</v>
      </c>
      <c r="O75" s="265">
        <v>0.99</v>
      </c>
      <c r="P75" s="265">
        <v>0.99</v>
      </c>
      <c r="Q75" s="266">
        <v>0.99</v>
      </c>
      <c r="R75" s="311"/>
      <c r="S75" s="312"/>
      <c r="T75" s="312"/>
      <c r="U75" s="313"/>
      <c r="V75" s="267">
        <v>20</v>
      </c>
      <c r="W75" s="24"/>
      <c r="X75" s="24"/>
      <c r="Y75" s="24"/>
      <c r="Z75" s="24"/>
      <c r="AA75" s="24"/>
      <c r="AB75" s="24"/>
      <c r="AC75" s="24"/>
    </row>
    <row r="76" spans="1:29" x14ac:dyDescent="0.25">
      <c r="A76" s="246" t="s">
        <v>405</v>
      </c>
      <c r="B76" s="268">
        <v>1625</v>
      </c>
      <c r="C76" s="269">
        <v>1537.5</v>
      </c>
      <c r="D76" s="269">
        <v>1518.75</v>
      </c>
      <c r="E76" s="270">
        <v>1500</v>
      </c>
      <c r="F76" s="271">
        <v>77.792310405643732</v>
      </c>
      <c r="G76" s="272">
        <v>80.435488861386148</v>
      </c>
      <c r="H76" s="272">
        <v>88.661268539724745</v>
      </c>
      <c r="I76" s="273">
        <v>97.562339771923618</v>
      </c>
      <c r="J76" s="274">
        <v>1.1374174867456865</v>
      </c>
      <c r="K76" s="275">
        <v>1.2223329194891848</v>
      </c>
      <c r="L76" s="275">
        <v>1.353297160863026</v>
      </c>
      <c r="M76" s="276">
        <v>1.4957494935854498</v>
      </c>
      <c r="N76" s="274">
        <v>0.1</v>
      </c>
      <c r="O76" s="275">
        <v>0.1</v>
      </c>
      <c r="P76" s="275">
        <v>0.1</v>
      </c>
      <c r="Q76" s="276">
        <v>0.1</v>
      </c>
      <c r="R76" s="311"/>
      <c r="S76" s="312"/>
      <c r="T76" s="312"/>
      <c r="U76" s="313"/>
      <c r="V76" s="277">
        <v>25</v>
      </c>
      <c r="W76" s="24"/>
      <c r="X76" s="24"/>
      <c r="Y76" s="24"/>
      <c r="Z76" s="24"/>
      <c r="AA76" s="24"/>
      <c r="AB76" s="24"/>
      <c r="AC76" s="24"/>
    </row>
    <row r="77" spans="1:29" x14ac:dyDescent="0.25">
      <c r="A77" s="257" t="s">
        <v>406</v>
      </c>
      <c r="B77" s="258">
        <v>2113</v>
      </c>
      <c r="C77" s="259">
        <v>2033.9</v>
      </c>
      <c r="D77" s="259">
        <v>2016.95</v>
      </c>
      <c r="E77" s="260">
        <v>2000</v>
      </c>
      <c r="F77" s="261">
        <v>5</v>
      </c>
      <c r="G77" s="262">
        <v>3.7</v>
      </c>
      <c r="H77" s="262">
        <v>3.7</v>
      </c>
      <c r="I77" s="263">
        <v>3.7</v>
      </c>
      <c r="J77" s="264">
        <v>0</v>
      </c>
      <c r="K77" s="265">
        <v>0</v>
      </c>
      <c r="L77" s="265">
        <v>0</v>
      </c>
      <c r="M77" s="266">
        <v>0</v>
      </c>
      <c r="N77" s="264">
        <v>2.5</v>
      </c>
      <c r="O77" s="265">
        <v>3.3333333333333335</v>
      </c>
      <c r="P77" s="265">
        <v>3.3333333333333335</v>
      </c>
      <c r="Q77" s="266">
        <v>3.3333333333333335</v>
      </c>
      <c r="R77" s="311"/>
      <c r="S77" s="312"/>
      <c r="T77" s="312"/>
      <c r="U77" s="313"/>
      <c r="V77" s="267">
        <v>20</v>
      </c>
      <c r="W77" s="24"/>
      <c r="X77" s="24"/>
      <c r="Y77" s="24"/>
      <c r="Z77" s="24"/>
      <c r="AA77" s="24"/>
      <c r="AB77" s="24"/>
      <c r="AC77" s="24"/>
    </row>
    <row r="78" spans="1:29" x14ac:dyDescent="0.25">
      <c r="A78" s="278" t="s">
        <v>407</v>
      </c>
      <c r="B78" s="268">
        <v>700</v>
      </c>
      <c r="C78" s="269">
        <v>650</v>
      </c>
      <c r="D78" s="269">
        <v>600</v>
      </c>
      <c r="E78" s="270">
        <v>500</v>
      </c>
      <c r="F78" s="271">
        <v>10</v>
      </c>
      <c r="G78" s="272">
        <v>10</v>
      </c>
      <c r="H78" s="272">
        <v>10</v>
      </c>
      <c r="I78" s="273">
        <v>10</v>
      </c>
      <c r="J78" s="274">
        <v>0.7</v>
      </c>
      <c r="K78" s="275">
        <v>0.7</v>
      </c>
      <c r="L78" s="275">
        <v>0.7</v>
      </c>
      <c r="M78" s="276">
        <v>0.7</v>
      </c>
      <c r="N78" s="274">
        <v>1</v>
      </c>
      <c r="O78" s="275">
        <v>1</v>
      </c>
      <c r="P78" s="275">
        <v>1</v>
      </c>
      <c r="Q78" s="276">
        <v>1</v>
      </c>
      <c r="R78" s="314"/>
      <c r="S78" s="315"/>
      <c r="T78" s="315"/>
      <c r="U78" s="316"/>
      <c r="V78" s="277">
        <v>25</v>
      </c>
      <c r="W78" s="24"/>
      <c r="X78" s="24"/>
      <c r="Y78" s="24"/>
      <c r="Z78" s="24"/>
      <c r="AA78" s="24"/>
      <c r="AB78" s="24"/>
      <c r="AC78" s="24"/>
    </row>
    <row r="79" spans="1:29" x14ac:dyDescent="0.25">
      <c r="A79" s="289" t="s">
        <v>408</v>
      </c>
      <c r="B79" s="293">
        <v>340.30929961215196</v>
      </c>
      <c r="C79" s="294">
        <v>372.71970909902359</v>
      </c>
      <c r="D79" s="294">
        <v>372.71970909902359</v>
      </c>
      <c r="E79" s="295">
        <v>372.71970909902359</v>
      </c>
      <c r="F79" s="296">
        <v>1.3269095989958792</v>
      </c>
      <c r="G79" s="297">
        <v>1.3269095989958792</v>
      </c>
      <c r="H79" s="297">
        <v>1.3269095989958792</v>
      </c>
      <c r="I79" s="298">
        <v>1.3269095989958792</v>
      </c>
      <c r="J79" s="299">
        <v>1.4144000000000001</v>
      </c>
      <c r="K79" s="300">
        <v>1.4144000000000001</v>
      </c>
      <c r="L79" s="300">
        <v>1.4144000000000001</v>
      </c>
      <c r="M79" s="301">
        <v>1.4144000000000001</v>
      </c>
      <c r="N79" s="299">
        <v>0.82468384206265022</v>
      </c>
      <c r="O79" s="300">
        <v>0.92</v>
      </c>
      <c r="P79" s="300">
        <v>0.92</v>
      </c>
      <c r="Q79" s="301">
        <v>0.92</v>
      </c>
      <c r="R79" s="311"/>
      <c r="S79" s="312"/>
      <c r="T79" s="312"/>
      <c r="U79" s="313"/>
      <c r="V79" s="302">
        <v>25</v>
      </c>
      <c r="W79" s="24"/>
      <c r="X79" s="24"/>
      <c r="Y79" s="24"/>
      <c r="Z79" s="24"/>
      <c r="AA79" s="24"/>
      <c r="AB79" s="24"/>
      <c r="AC79" s="24"/>
    </row>
    <row r="80" spans="1:29" x14ac:dyDescent="0.25">
      <c r="A80" s="246" t="s">
        <v>409</v>
      </c>
      <c r="B80" s="268">
        <v>406.05086885540857</v>
      </c>
      <c r="C80" s="269">
        <v>444.72238017497125</v>
      </c>
      <c r="D80" s="269">
        <v>444.72238017497125</v>
      </c>
      <c r="E80" s="270">
        <v>444.72238017497125</v>
      </c>
      <c r="F80" s="271">
        <v>1.4173807080183254</v>
      </c>
      <c r="G80" s="272">
        <v>1.4173807080183254</v>
      </c>
      <c r="H80" s="272">
        <v>1.4173807080183254</v>
      </c>
      <c r="I80" s="273">
        <v>1.4173807080183254</v>
      </c>
      <c r="J80" s="274">
        <v>1.5690999999999999</v>
      </c>
      <c r="K80" s="275">
        <v>1.5690999999999999</v>
      </c>
      <c r="L80" s="275">
        <v>1.5690999999999999</v>
      </c>
      <c r="M80" s="276">
        <v>1.5690999999999999</v>
      </c>
      <c r="N80" s="274">
        <v>0.79478185850381622</v>
      </c>
      <c r="O80" s="275">
        <v>0.92</v>
      </c>
      <c r="P80" s="275">
        <v>0.92</v>
      </c>
      <c r="Q80" s="276">
        <v>0.92</v>
      </c>
      <c r="R80" s="311"/>
      <c r="S80" s="312"/>
      <c r="T80" s="312"/>
      <c r="U80" s="313"/>
      <c r="V80" s="277">
        <v>25</v>
      </c>
      <c r="W80" s="24"/>
      <c r="X80" s="24"/>
      <c r="Y80" s="24"/>
      <c r="Z80" s="24"/>
      <c r="AA80" s="24"/>
      <c r="AB80" s="24"/>
      <c r="AC80" s="24"/>
    </row>
    <row r="81" spans="1:29" x14ac:dyDescent="0.25">
      <c r="A81" s="257" t="s">
        <v>410</v>
      </c>
      <c r="B81" s="258">
        <v>113.55184290874408</v>
      </c>
      <c r="C81" s="259">
        <v>124.36630413814827</v>
      </c>
      <c r="D81" s="259">
        <v>124.36630413814827</v>
      </c>
      <c r="E81" s="260">
        <v>124.36630413814827</v>
      </c>
      <c r="F81" s="261">
        <v>1.2062814536326172</v>
      </c>
      <c r="G81" s="262">
        <v>1.2062814536326172</v>
      </c>
      <c r="H81" s="262">
        <v>1.2062814536326172</v>
      </c>
      <c r="I81" s="263">
        <v>1.2062814536326172</v>
      </c>
      <c r="J81" s="264">
        <v>0.442</v>
      </c>
      <c r="K81" s="265">
        <v>0.442</v>
      </c>
      <c r="L81" s="265">
        <v>0.442</v>
      </c>
      <c r="M81" s="266">
        <v>0.442</v>
      </c>
      <c r="N81" s="264">
        <v>0.89406752281236967</v>
      </c>
      <c r="O81" s="265">
        <v>0.98</v>
      </c>
      <c r="P81" s="265">
        <v>0.98</v>
      </c>
      <c r="Q81" s="266">
        <v>0.98</v>
      </c>
      <c r="R81" s="311"/>
      <c r="S81" s="312"/>
      <c r="T81" s="312"/>
      <c r="U81" s="313"/>
      <c r="V81" s="267">
        <v>25</v>
      </c>
      <c r="W81" s="24"/>
      <c r="X81" s="24"/>
      <c r="Y81" s="24"/>
      <c r="Z81" s="24"/>
      <c r="AA81" s="24"/>
      <c r="AB81" s="24"/>
      <c r="AC81" s="24"/>
    </row>
    <row r="82" spans="1:29" x14ac:dyDescent="0.25">
      <c r="A82" s="246" t="s">
        <v>411</v>
      </c>
      <c r="B82" s="268">
        <v>221.54280113496853</v>
      </c>
      <c r="C82" s="269">
        <v>242.64211552877504</v>
      </c>
      <c r="D82" s="269">
        <v>242.64211552877504</v>
      </c>
      <c r="E82" s="270">
        <v>242.64211552877504</v>
      </c>
      <c r="F82" s="271">
        <v>1.272626933582411</v>
      </c>
      <c r="G82" s="272">
        <v>1.272626933582411</v>
      </c>
      <c r="H82" s="272">
        <v>1.272626933582411</v>
      </c>
      <c r="I82" s="273">
        <v>1.272626933582411</v>
      </c>
      <c r="J82" s="274">
        <v>0.53039999999999998</v>
      </c>
      <c r="K82" s="275">
        <v>0.53039999999999998</v>
      </c>
      <c r="L82" s="275">
        <v>0.53039999999999998</v>
      </c>
      <c r="M82" s="276">
        <v>0.53039999999999998</v>
      </c>
      <c r="N82" s="274">
        <v>0.86016445125276031</v>
      </c>
      <c r="O82" s="275">
        <v>0.96</v>
      </c>
      <c r="P82" s="275">
        <v>0.96</v>
      </c>
      <c r="Q82" s="276">
        <v>0.96</v>
      </c>
      <c r="R82" s="311"/>
      <c r="S82" s="312"/>
      <c r="T82" s="312"/>
      <c r="U82" s="313"/>
      <c r="V82" s="277">
        <v>20</v>
      </c>
      <c r="W82" s="24"/>
      <c r="X82" s="24"/>
      <c r="Y82" s="24"/>
      <c r="Z82" s="24"/>
      <c r="AA82" s="24"/>
      <c r="AB82" s="24"/>
      <c r="AC82" s="24"/>
    </row>
    <row r="83" spans="1:29" x14ac:dyDescent="0.25">
      <c r="A83" s="303" t="s">
        <v>412</v>
      </c>
      <c r="B83" s="319">
        <v>736.80719263155027</v>
      </c>
      <c r="C83" s="320">
        <v>806.97930621550745</v>
      </c>
      <c r="D83" s="320">
        <v>806.97930621550745</v>
      </c>
      <c r="E83" s="321">
        <v>806.97930621550745</v>
      </c>
      <c r="F83" s="340">
        <v>1.3269095989958792</v>
      </c>
      <c r="G83" s="322">
        <v>1.3269095989958792</v>
      </c>
      <c r="H83" s="322">
        <v>1.3269095989958792</v>
      </c>
      <c r="I83" s="323">
        <v>1.3269095989958792</v>
      </c>
      <c r="J83" s="324">
        <v>1.4144000000000001</v>
      </c>
      <c r="K83" s="325">
        <v>1.4144000000000001</v>
      </c>
      <c r="L83" s="325">
        <v>1.4144000000000001</v>
      </c>
      <c r="M83" s="326">
        <v>1.4144000000000001</v>
      </c>
      <c r="N83" s="324">
        <v>0.81655103476087687</v>
      </c>
      <c r="O83" s="325">
        <v>0.89999999999999991</v>
      </c>
      <c r="P83" s="325">
        <v>0.89999999999999991</v>
      </c>
      <c r="Q83" s="326">
        <v>0.89999999999999991</v>
      </c>
      <c r="R83" s="314"/>
      <c r="S83" s="315"/>
      <c r="T83" s="315"/>
      <c r="U83" s="316"/>
      <c r="V83" s="341">
        <v>25</v>
      </c>
      <c r="W83" s="233"/>
      <c r="X83" s="234"/>
      <c r="Y83" s="24"/>
      <c r="Z83" s="24"/>
      <c r="AA83" s="24"/>
      <c r="AB83" s="24"/>
      <c r="AC83" s="24"/>
    </row>
    <row r="84" spans="1:29" x14ac:dyDescent="0.25">
      <c r="A84" s="257" t="s">
        <v>413</v>
      </c>
      <c r="B84" s="258">
        <v>2700</v>
      </c>
      <c r="C84" s="259">
        <v>2430</v>
      </c>
      <c r="D84" s="259">
        <v>2295</v>
      </c>
      <c r="E84" s="260">
        <v>2295</v>
      </c>
      <c r="F84" s="261">
        <v>64.080841188658681</v>
      </c>
      <c r="G84" s="262">
        <v>54.101297249999995</v>
      </c>
      <c r="H84" s="262">
        <v>52.941257184932439</v>
      </c>
      <c r="I84" s="263">
        <v>51.806090700000006</v>
      </c>
      <c r="J84" s="264">
        <v>4.8080372074468087</v>
      </c>
      <c r="K84" s="265">
        <v>4.8080372074468087</v>
      </c>
      <c r="L84" s="265">
        <v>4.8080372074468087</v>
      </c>
      <c r="M84" s="266">
        <v>4.8080372074468087</v>
      </c>
      <c r="N84" s="264">
        <v>0.13</v>
      </c>
      <c r="O84" s="265">
        <v>0.14000000000000001</v>
      </c>
      <c r="P84" s="265">
        <v>0.14499999999999999</v>
      </c>
      <c r="Q84" s="266">
        <v>0.15</v>
      </c>
      <c r="R84" s="264">
        <v>9.5000000000000001E-2</v>
      </c>
      <c r="S84" s="265">
        <v>9.5000000000000001E-2</v>
      </c>
      <c r="T84" s="265">
        <v>9.5000000000000001E-2</v>
      </c>
      <c r="U84" s="266">
        <v>9.5000000000000001E-2</v>
      </c>
      <c r="V84" s="267">
        <v>20</v>
      </c>
      <c r="W84" s="24"/>
      <c r="X84" s="24"/>
      <c r="Y84" s="24"/>
      <c r="Z84" s="24"/>
      <c r="AA84" s="24"/>
      <c r="AB84" s="24"/>
      <c r="AC84" s="24"/>
    </row>
    <row r="85" spans="1:29" x14ac:dyDescent="0.25">
      <c r="A85" s="233"/>
      <c r="B85" s="233"/>
      <c r="C85" s="233"/>
      <c r="D85" s="233"/>
      <c r="E85" s="233"/>
      <c r="F85" s="233"/>
      <c r="G85" s="233"/>
      <c r="H85" s="233"/>
      <c r="I85" s="233"/>
      <c r="J85" s="233"/>
      <c r="K85" s="233"/>
      <c r="L85" s="233"/>
      <c r="M85" s="233"/>
      <c r="N85" s="233"/>
      <c r="O85" s="233"/>
      <c r="P85" s="233"/>
      <c r="Q85" s="233"/>
      <c r="R85" s="233"/>
      <c r="S85" s="233"/>
      <c r="T85" s="233"/>
      <c r="U85" s="233"/>
      <c r="V85" s="233"/>
      <c r="W85" s="233"/>
      <c r="X85" s="234"/>
      <c r="Y85" s="24"/>
      <c r="Z85" s="24"/>
      <c r="AA85" s="24"/>
      <c r="AB85" s="24"/>
      <c r="AC85" s="24"/>
    </row>
    <row r="86" spans="1:29" x14ac:dyDescent="0.25">
      <c r="A86" s="233"/>
      <c r="B86" s="233"/>
      <c r="C86" s="233"/>
      <c r="D86" s="233"/>
      <c r="E86" s="233"/>
      <c r="F86" s="233"/>
      <c r="G86" s="233"/>
      <c r="H86" s="233"/>
      <c r="I86" s="233"/>
      <c r="J86" s="233"/>
      <c r="K86" s="233"/>
      <c r="L86" s="233"/>
      <c r="M86" s="233"/>
      <c r="N86" s="233"/>
      <c r="O86" s="233"/>
      <c r="P86" s="233"/>
      <c r="Q86" s="233"/>
      <c r="R86" s="233"/>
      <c r="S86" s="233"/>
      <c r="T86" s="233"/>
      <c r="U86" s="233"/>
      <c r="V86" s="233"/>
      <c r="W86" s="233"/>
      <c r="X86" s="234"/>
      <c r="Y86" s="24"/>
      <c r="Z86" s="24"/>
      <c r="AA86" s="24"/>
      <c r="AB86" s="24"/>
      <c r="AC86" s="24"/>
    </row>
  </sheetData>
  <mergeCells count="16">
    <mergeCell ref="B6:E6"/>
    <mergeCell ref="F6:I6"/>
    <mergeCell ref="J6:M6"/>
    <mergeCell ref="N6:Q6"/>
    <mergeCell ref="R6:U6"/>
    <mergeCell ref="R7:U7"/>
    <mergeCell ref="W7:Z7"/>
    <mergeCell ref="W3:Z3"/>
    <mergeCell ref="W4:Z4"/>
    <mergeCell ref="W5:Z5"/>
    <mergeCell ref="W6:Z6"/>
    <mergeCell ref="B35:E35"/>
    <mergeCell ref="B7:E7"/>
    <mergeCell ref="F7:I7"/>
    <mergeCell ref="J7:M7"/>
    <mergeCell ref="N7:Q7"/>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88F-3A83-4011-818B-8461680DCE0A}">
  <dimension ref="A1:BB92"/>
  <sheetViews>
    <sheetView workbookViewId="0"/>
  </sheetViews>
  <sheetFormatPr defaultRowHeight="15" x14ac:dyDescent="0.25"/>
  <sheetData>
    <row r="1" spans="1:54" x14ac:dyDescent="0.25">
      <c r="A1" s="357"/>
      <c r="B1" s="358" t="s">
        <v>419</v>
      </c>
      <c r="C1" s="24"/>
      <c r="D1" s="24"/>
      <c r="E1" s="24"/>
      <c r="F1" s="24"/>
      <c r="G1" s="24"/>
      <c r="H1" s="24"/>
      <c r="I1" s="24"/>
      <c r="J1" s="24"/>
      <c r="K1" s="24"/>
      <c r="L1" s="357"/>
      <c r="M1" s="358" t="s">
        <v>420</v>
      </c>
      <c r="N1" s="24"/>
      <c r="O1" s="24"/>
      <c r="P1" s="24"/>
      <c r="Q1" s="24"/>
      <c r="R1" s="24"/>
      <c r="S1" s="357"/>
      <c r="T1" s="358" t="s">
        <v>421</v>
      </c>
      <c r="U1" s="24"/>
      <c r="V1" s="24"/>
      <c r="W1" s="24"/>
      <c r="X1" s="24"/>
      <c r="Y1" s="24"/>
      <c r="Z1" s="24"/>
      <c r="AA1" s="24"/>
      <c r="AB1" s="24"/>
      <c r="AC1" s="24"/>
      <c r="AD1" s="24"/>
      <c r="AE1" s="24"/>
      <c r="AF1" s="24"/>
      <c r="AG1" s="24"/>
      <c r="AH1" s="357"/>
      <c r="AI1" s="358" t="s">
        <v>422</v>
      </c>
      <c r="AJ1" s="24"/>
      <c r="AK1" s="24"/>
      <c r="AL1" s="24"/>
      <c r="AM1" s="24"/>
      <c r="AN1" s="24"/>
      <c r="AO1" s="24"/>
      <c r="AP1" s="24"/>
      <c r="AQ1" s="24"/>
      <c r="AR1" s="24"/>
      <c r="AS1" s="24"/>
      <c r="AT1" s="24"/>
      <c r="AU1" s="24"/>
      <c r="AV1" s="24"/>
      <c r="AW1" s="24"/>
      <c r="AX1" s="24"/>
      <c r="AY1" s="24"/>
      <c r="AZ1" s="24"/>
      <c r="BA1" s="24"/>
      <c r="BB1" s="24"/>
    </row>
    <row r="2" spans="1:54" x14ac:dyDescent="0.25">
      <c r="A2" s="357"/>
      <c r="B2" s="24" t="s">
        <v>423</v>
      </c>
      <c r="C2" s="24"/>
      <c r="D2" s="24"/>
      <c r="E2" s="24"/>
      <c r="F2" s="24"/>
      <c r="G2" s="24"/>
      <c r="H2" s="24"/>
      <c r="I2" s="24"/>
      <c r="J2" s="24"/>
      <c r="K2" s="24"/>
      <c r="L2" s="357"/>
      <c r="M2" s="24" t="s">
        <v>423</v>
      </c>
      <c r="N2" s="24"/>
      <c r="O2" s="24"/>
      <c r="P2" s="24"/>
      <c r="Q2" s="24"/>
      <c r="R2" s="24"/>
      <c r="S2" s="357"/>
      <c r="T2" s="24" t="s">
        <v>423</v>
      </c>
      <c r="U2" s="24"/>
      <c r="V2" s="24"/>
      <c r="W2" s="24"/>
      <c r="X2" s="24"/>
      <c r="Y2" s="24"/>
      <c r="Z2" s="24"/>
      <c r="AA2" s="24"/>
      <c r="AB2" s="24"/>
      <c r="AC2" s="24"/>
      <c r="AD2" s="24"/>
      <c r="AE2" s="24"/>
      <c r="AF2" s="24"/>
      <c r="AG2" s="24"/>
      <c r="AH2" s="357"/>
      <c r="AI2" s="24" t="s">
        <v>423</v>
      </c>
      <c r="AJ2" s="24"/>
      <c r="AK2" s="24"/>
      <c r="AL2" s="24"/>
      <c r="AM2" s="24"/>
      <c r="AN2" s="24"/>
      <c r="AO2" s="24"/>
      <c r="AP2" s="24"/>
      <c r="AQ2" s="24"/>
      <c r="AR2" s="24"/>
      <c r="AS2" s="24"/>
      <c r="AT2" s="24"/>
      <c r="AU2" s="24"/>
      <c r="AV2" s="24"/>
      <c r="AW2" s="24"/>
      <c r="AX2" s="24"/>
      <c r="AY2" s="24"/>
      <c r="AZ2" s="24"/>
      <c r="BA2" s="24"/>
      <c r="BB2" s="24"/>
    </row>
    <row r="3" spans="1:54" x14ac:dyDescent="0.25">
      <c r="A3" s="357"/>
      <c r="B3" s="359"/>
      <c r="C3" s="359"/>
      <c r="D3" s="688"/>
      <c r="E3" s="688"/>
      <c r="F3" s="688"/>
      <c r="G3" s="688"/>
      <c r="H3" s="688"/>
      <c r="I3" s="688"/>
      <c r="J3" s="360"/>
      <c r="K3" s="361"/>
      <c r="L3" s="357"/>
      <c r="M3" s="24"/>
      <c r="N3" s="24"/>
      <c r="O3" s="24"/>
      <c r="P3" s="24"/>
      <c r="Q3" s="24"/>
      <c r="R3" s="24"/>
      <c r="S3" s="357"/>
      <c r="T3" s="24"/>
      <c r="U3" s="24"/>
      <c r="V3" s="24"/>
      <c r="W3" s="24"/>
      <c r="X3" s="24"/>
      <c r="Y3" s="24"/>
      <c r="Z3" s="24"/>
      <c r="AA3" s="24"/>
      <c r="AB3" s="24"/>
      <c r="AC3" s="24"/>
      <c r="AD3" s="24"/>
      <c r="AE3" s="24"/>
      <c r="AF3" s="24"/>
      <c r="AG3" s="24"/>
      <c r="AH3" s="357"/>
      <c r="AI3" s="24"/>
      <c r="AJ3" s="24"/>
      <c r="AK3" s="24"/>
      <c r="AL3" s="24"/>
      <c r="AM3" s="24"/>
      <c r="AN3" s="24"/>
      <c r="AO3" s="24"/>
      <c r="AP3" s="24"/>
      <c r="AQ3" s="24"/>
      <c r="AR3" s="24"/>
      <c r="AS3" s="24"/>
      <c r="AT3" s="24"/>
      <c r="AU3" s="24"/>
      <c r="AV3" s="24"/>
      <c r="AW3" s="24"/>
      <c r="AX3" s="24"/>
      <c r="AY3" s="24"/>
      <c r="AZ3" s="24"/>
      <c r="BA3" s="24"/>
      <c r="BB3" s="24"/>
    </row>
    <row r="4" spans="1:54" x14ac:dyDescent="0.25">
      <c r="A4" s="357"/>
      <c r="B4" s="362"/>
      <c r="C4" s="363" t="s">
        <v>424</v>
      </c>
      <c r="D4" s="689" t="s">
        <v>425</v>
      </c>
      <c r="E4" s="690"/>
      <c r="F4" s="690"/>
      <c r="G4" s="690"/>
      <c r="H4" s="690"/>
      <c r="I4" s="690"/>
      <c r="J4" s="364"/>
      <c r="K4" s="365"/>
      <c r="L4" s="357"/>
      <c r="M4" s="24"/>
      <c r="N4" s="24"/>
      <c r="O4" s="24"/>
      <c r="P4" s="24"/>
      <c r="Q4" s="24"/>
      <c r="R4" s="24"/>
      <c r="S4" s="357"/>
      <c r="T4" s="24"/>
      <c r="U4" s="24"/>
      <c r="V4" s="24"/>
      <c r="W4" s="24"/>
      <c r="X4" s="24"/>
      <c r="Y4" s="24"/>
      <c r="Z4" s="24"/>
      <c r="AA4" s="24"/>
      <c r="AB4" s="24"/>
      <c r="AC4" s="24"/>
      <c r="AD4" s="24"/>
      <c r="AE4" s="24"/>
      <c r="AF4" s="24"/>
      <c r="AG4" s="24"/>
      <c r="AH4" s="357"/>
      <c r="AI4" s="24"/>
      <c r="AJ4" s="24"/>
      <c r="AK4" s="24"/>
      <c r="AL4" s="24"/>
      <c r="AM4" s="24"/>
      <c r="AN4" s="24"/>
      <c r="AO4" s="24"/>
      <c r="AP4" s="24"/>
      <c r="AQ4" s="24"/>
      <c r="AR4" s="24"/>
      <c r="AS4" s="24"/>
      <c r="AT4" s="24"/>
      <c r="AU4" s="24"/>
      <c r="AV4" s="24"/>
      <c r="AW4" s="24"/>
      <c r="AX4" s="24"/>
      <c r="AY4" s="24"/>
      <c r="AZ4" s="24"/>
      <c r="BA4" s="24"/>
      <c r="BB4" s="24"/>
    </row>
    <row r="5" spans="1:54" x14ac:dyDescent="0.25">
      <c r="A5" s="357"/>
      <c r="B5" s="362"/>
      <c r="C5" s="366" t="s">
        <v>426</v>
      </c>
      <c r="D5" s="367"/>
      <c r="E5" s="368"/>
      <c r="F5" s="691" t="s">
        <v>427</v>
      </c>
      <c r="G5" s="691"/>
      <c r="H5" s="691"/>
      <c r="I5" s="691"/>
      <c r="J5" s="683" t="s">
        <v>428</v>
      </c>
      <c r="K5" s="692"/>
      <c r="L5" s="357"/>
      <c r="M5" s="24"/>
      <c r="N5" s="24"/>
      <c r="O5" s="24"/>
      <c r="P5" s="24"/>
      <c r="Q5" s="24"/>
      <c r="R5" s="24"/>
      <c r="S5" s="357"/>
      <c r="T5" s="24"/>
      <c r="U5" s="24"/>
      <c r="V5" s="24"/>
      <c r="W5" s="24"/>
      <c r="X5" s="24"/>
      <c r="Y5" s="24"/>
      <c r="Z5" s="24"/>
      <c r="AA5" s="24"/>
      <c r="AB5" s="24"/>
      <c r="AC5" s="24"/>
      <c r="AD5" s="24"/>
      <c r="AE5" s="24"/>
      <c r="AF5" s="24"/>
      <c r="AG5" s="24"/>
      <c r="AH5" s="357"/>
      <c r="AI5" s="24"/>
      <c r="AJ5" s="24"/>
      <c r="AK5" s="24"/>
      <c r="AL5" s="24"/>
      <c r="AM5" s="24"/>
      <c r="AN5" s="24"/>
      <c r="AO5" s="24"/>
      <c r="AP5" s="24"/>
      <c r="AQ5" s="24"/>
      <c r="AR5" s="24"/>
      <c r="AS5" s="24"/>
      <c r="AT5" s="24"/>
      <c r="AU5" s="24"/>
      <c r="AV5" s="24"/>
      <c r="AW5" s="24"/>
      <c r="AX5" s="24"/>
      <c r="AY5" s="24"/>
      <c r="AZ5" s="24"/>
      <c r="BA5" s="24"/>
      <c r="BB5" s="24"/>
    </row>
    <row r="6" spans="1:54" x14ac:dyDescent="0.25">
      <c r="A6" s="357"/>
      <c r="B6" s="364"/>
      <c r="C6" s="369"/>
      <c r="D6" s="364"/>
      <c r="E6" s="370"/>
      <c r="F6" s="693"/>
      <c r="G6" s="693"/>
      <c r="H6" s="693"/>
      <c r="I6" s="693"/>
      <c r="J6" s="364"/>
      <c r="K6" s="371"/>
      <c r="L6" s="357"/>
      <c r="M6" s="372"/>
      <c r="N6" s="372"/>
      <c r="O6" s="687" t="s">
        <v>429</v>
      </c>
      <c r="P6" s="687"/>
      <c r="Q6" s="687"/>
      <c r="R6" s="687"/>
      <c r="S6" s="357"/>
      <c r="T6" s="367"/>
      <c r="U6" s="373" t="s">
        <v>168</v>
      </c>
      <c r="V6" s="374"/>
      <c r="W6" s="375"/>
      <c r="X6" s="679" t="s">
        <v>430</v>
      </c>
      <c r="Y6" s="680"/>
      <c r="Z6" s="680"/>
      <c r="AA6" s="680"/>
      <c r="AB6" s="680"/>
      <c r="AC6" s="680"/>
      <c r="AD6" s="680"/>
      <c r="AE6" s="680"/>
      <c r="AF6" s="375"/>
      <c r="AG6" s="371"/>
      <c r="AH6" s="357"/>
      <c r="AI6" s="367"/>
      <c r="AJ6" s="376" t="s">
        <v>424</v>
      </c>
      <c r="AK6" s="374"/>
      <c r="AL6" s="681"/>
      <c r="AM6" s="681"/>
      <c r="AN6" s="681"/>
      <c r="AO6" s="375"/>
      <c r="AP6" s="375"/>
      <c r="AQ6" s="682" t="s">
        <v>431</v>
      </c>
      <c r="AR6" s="682"/>
      <c r="AS6" s="682"/>
      <c r="AT6" s="375"/>
      <c r="AU6" s="375"/>
      <c r="AV6" s="681"/>
      <c r="AW6" s="681"/>
      <c r="AX6" s="375"/>
      <c r="AY6" s="377"/>
      <c r="AZ6" s="24"/>
      <c r="BA6" s="24"/>
      <c r="BB6" s="24"/>
    </row>
    <row r="7" spans="1:54" ht="24" x14ac:dyDescent="0.25">
      <c r="A7" s="357"/>
      <c r="B7" s="378" t="s">
        <v>432</v>
      </c>
      <c r="C7" s="359"/>
      <c r="D7" s="359"/>
      <c r="E7" s="359"/>
      <c r="F7" s="359"/>
      <c r="G7" s="359"/>
      <c r="H7" s="359"/>
      <c r="I7" s="359"/>
      <c r="J7" s="683" t="s">
        <v>433</v>
      </c>
      <c r="K7" s="684"/>
      <c r="L7" s="357"/>
      <c r="M7" s="379" t="s">
        <v>434</v>
      </c>
      <c r="N7" s="380" t="s">
        <v>168</v>
      </c>
      <c r="O7" s="380" t="s">
        <v>168</v>
      </c>
      <c r="P7" s="376" t="s">
        <v>435</v>
      </c>
      <c r="Q7" s="359"/>
      <c r="R7" s="381" t="s">
        <v>436</v>
      </c>
      <c r="S7" s="357"/>
      <c r="T7" s="360" t="s">
        <v>432</v>
      </c>
      <c r="U7" s="382" t="s">
        <v>437</v>
      </c>
      <c r="V7" s="374"/>
      <c r="W7" s="375"/>
      <c r="X7" s="685" t="s">
        <v>424</v>
      </c>
      <c r="Y7" s="685"/>
      <c r="Z7" s="375"/>
      <c r="AA7" s="375"/>
      <c r="AB7" s="375"/>
      <c r="AC7" s="375"/>
      <c r="AD7" s="679" t="s">
        <v>438</v>
      </c>
      <c r="AE7" s="679"/>
      <c r="AF7" s="375"/>
      <c r="AG7" s="371"/>
      <c r="AH7" s="357"/>
      <c r="AI7" s="383" t="s">
        <v>432</v>
      </c>
      <c r="AJ7" s="382" t="s">
        <v>426</v>
      </c>
      <c r="AK7" s="374"/>
      <c r="AL7" s="686" t="s">
        <v>439</v>
      </c>
      <c r="AM7" s="686"/>
      <c r="AN7" s="686"/>
      <c r="AO7" s="371"/>
      <c r="AP7" s="374"/>
      <c r="AQ7" s="685" t="s">
        <v>440</v>
      </c>
      <c r="AR7" s="685"/>
      <c r="AS7" s="685"/>
      <c r="AT7" s="371"/>
      <c r="AU7" s="374"/>
      <c r="AV7" s="685" t="s">
        <v>441</v>
      </c>
      <c r="AW7" s="685"/>
      <c r="AX7" s="375"/>
      <c r="AY7" s="377"/>
      <c r="AZ7" s="24"/>
      <c r="BA7" s="24"/>
      <c r="BB7" s="24"/>
    </row>
    <row r="8" spans="1:54" ht="48" x14ac:dyDescent="0.25">
      <c r="A8" s="357"/>
      <c r="B8" s="364"/>
      <c r="C8" s="384">
        <v>2020</v>
      </c>
      <c r="D8" s="384">
        <v>1990</v>
      </c>
      <c r="E8" s="384">
        <v>2000</v>
      </c>
      <c r="F8" s="384">
        <v>2005</v>
      </c>
      <c r="G8" s="384">
        <v>2010</v>
      </c>
      <c r="H8" s="384">
        <v>2015</v>
      </c>
      <c r="I8" s="384">
        <v>2020</v>
      </c>
      <c r="J8" s="385" t="s">
        <v>442</v>
      </c>
      <c r="K8" s="386" t="s">
        <v>443</v>
      </c>
      <c r="L8" s="357"/>
      <c r="M8" s="364"/>
      <c r="N8" s="387" t="s">
        <v>444</v>
      </c>
      <c r="O8" s="388"/>
      <c r="P8" s="387" t="s">
        <v>445</v>
      </c>
      <c r="Q8" s="387" t="s">
        <v>438</v>
      </c>
      <c r="R8" s="387" t="s">
        <v>446</v>
      </c>
      <c r="S8" s="357"/>
      <c r="T8" s="364"/>
      <c r="U8" s="385">
        <v>2020</v>
      </c>
      <c r="V8" s="389">
        <v>1990</v>
      </c>
      <c r="W8" s="390">
        <v>2000</v>
      </c>
      <c r="X8" s="390">
        <v>2005</v>
      </c>
      <c r="Y8" s="390">
        <v>2010</v>
      </c>
      <c r="Z8" s="390">
        <v>2015</v>
      </c>
      <c r="AA8" s="391">
        <v>2020</v>
      </c>
      <c r="AB8" s="389">
        <v>1990</v>
      </c>
      <c r="AC8" s="390">
        <v>2000</v>
      </c>
      <c r="AD8" s="390">
        <v>2005</v>
      </c>
      <c r="AE8" s="390">
        <v>2010</v>
      </c>
      <c r="AF8" s="390">
        <v>2015</v>
      </c>
      <c r="AG8" s="391">
        <v>2020</v>
      </c>
      <c r="AH8" s="357"/>
      <c r="AI8" s="364"/>
      <c r="AJ8" s="385">
        <v>2020</v>
      </c>
      <c r="AK8" s="386">
        <v>1990</v>
      </c>
      <c r="AL8" s="386">
        <v>2000</v>
      </c>
      <c r="AM8" s="386">
        <v>2010</v>
      </c>
      <c r="AN8" s="386">
        <v>2015</v>
      </c>
      <c r="AO8" s="386">
        <v>2020</v>
      </c>
      <c r="AP8" s="386">
        <v>1990</v>
      </c>
      <c r="AQ8" s="386">
        <v>2000</v>
      </c>
      <c r="AR8" s="386">
        <v>2010</v>
      </c>
      <c r="AS8" s="386">
        <v>2015</v>
      </c>
      <c r="AT8" s="386">
        <v>2020</v>
      </c>
      <c r="AU8" s="386">
        <v>1990</v>
      </c>
      <c r="AV8" s="386">
        <v>2000</v>
      </c>
      <c r="AW8" s="386">
        <v>2010</v>
      </c>
      <c r="AX8" s="386">
        <v>2015</v>
      </c>
      <c r="AY8" s="386">
        <v>2020</v>
      </c>
      <c r="AZ8" s="24"/>
      <c r="BA8" s="24"/>
      <c r="BB8" s="24"/>
    </row>
    <row r="9" spans="1:54" x14ac:dyDescent="0.25">
      <c r="A9" s="357"/>
      <c r="B9" s="392" t="s">
        <v>447</v>
      </c>
      <c r="C9" s="393">
        <v>785</v>
      </c>
      <c r="D9" s="393">
        <v>685</v>
      </c>
      <c r="E9" s="393">
        <v>620</v>
      </c>
      <c r="F9" s="393">
        <v>611</v>
      </c>
      <c r="G9" s="393">
        <v>587</v>
      </c>
      <c r="H9" s="393">
        <v>565</v>
      </c>
      <c r="I9" s="393">
        <v>565</v>
      </c>
      <c r="J9" s="393">
        <v>-2.2000000000000002</v>
      </c>
      <c r="K9" s="393">
        <v>-0.4</v>
      </c>
      <c r="L9" s="357"/>
      <c r="M9" s="392" t="s">
        <v>448</v>
      </c>
      <c r="N9" s="393">
        <v>785</v>
      </c>
      <c r="O9" s="394" t="s">
        <v>449</v>
      </c>
      <c r="P9" s="393" t="s">
        <v>449</v>
      </c>
      <c r="Q9" s="393" t="s">
        <v>449</v>
      </c>
      <c r="R9" s="393" t="s">
        <v>449</v>
      </c>
      <c r="S9" s="357"/>
      <c r="T9" s="392" t="s">
        <v>447</v>
      </c>
      <c r="U9" s="393">
        <v>785</v>
      </c>
      <c r="V9" s="393">
        <v>95.3</v>
      </c>
      <c r="W9" s="393">
        <v>98</v>
      </c>
      <c r="X9" s="393">
        <v>75.5</v>
      </c>
      <c r="Y9" s="393">
        <v>67</v>
      </c>
      <c r="Z9" s="393">
        <v>66.2</v>
      </c>
      <c r="AA9" s="393" t="s">
        <v>449</v>
      </c>
      <c r="AB9" s="393">
        <v>27</v>
      </c>
      <c r="AC9" s="393">
        <v>28.3</v>
      </c>
      <c r="AD9" s="393">
        <v>54.4</v>
      </c>
      <c r="AE9" s="393">
        <v>88.9</v>
      </c>
      <c r="AF9" s="393">
        <v>52.5</v>
      </c>
      <c r="AG9" s="393" t="s">
        <v>449</v>
      </c>
      <c r="AH9" s="357"/>
      <c r="AI9" s="392" t="s">
        <v>447</v>
      </c>
      <c r="AJ9" s="395">
        <v>785</v>
      </c>
      <c r="AK9" s="395" t="s">
        <v>449</v>
      </c>
      <c r="AL9" s="395">
        <v>262</v>
      </c>
      <c r="AM9" s="395">
        <v>122</v>
      </c>
      <c r="AN9" s="395">
        <v>62</v>
      </c>
      <c r="AO9" s="395" t="s">
        <v>449</v>
      </c>
      <c r="AP9" s="395" t="s">
        <v>449</v>
      </c>
      <c r="AQ9" s="395">
        <v>412</v>
      </c>
      <c r="AR9" s="395">
        <v>560</v>
      </c>
      <c r="AS9" s="395">
        <v>628</v>
      </c>
      <c r="AT9" s="395" t="s">
        <v>449</v>
      </c>
      <c r="AU9" s="395" t="s">
        <v>449</v>
      </c>
      <c r="AV9" s="395">
        <v>96</v>
      </c>
      <c r="AW9" s="395">
        <v>94</v>
      </c>
      <c r="AX9" s="395">
        <v>95</v>
      </c>
      <c r="AY9" s="395" t="s">
        <v>449</v>
      </c>
      <c r="AZ9" s="24"/>
      <c r="BA9" s="24"/>
      <c r="BB9" s="24"/>
    </row>
    <row r="10" spans="1:54" x14ac:dyDescent="0.25">
      <c r="A10" s="357"/>
      <c r="B10" s="392" t="s">
        <v>450</v>
      </c>
      <c r="C10" s="393">
        <v>16</v>
      </c>
      <c r="D10" s="393" t="s">
        <v>449</v>
      </c>
      <c r="E10" s="393" t="s">
        <v>449</v>
      </c>
      <c r="F10" s="393" t="s">
        <v>449</v>
      </c>
      <c r="G10" s="393" t="s">
        <v>449</v>
      </c>
      <c r="H10" s="393" t="s">
        <v>449</v>
      </c>
      <c r="I10" s="393" t="s">
        <v>449</v>
      </c>
      <c r="J10" s="393" t="s">
        <v>449</v>
      </c>
      <c r="K10" s="393" t="s">
        <v>449</v>
      </c>
      <c r="L10" s="357"/>
      <c r="M10" s="392" t="s">
        <v>451</v>
      </c>
      <c r="N10" s="393">
        <v>16</v>
      </c>
      <c r="O10" s="394" t="s">
        <v>449</v>
      </c>
      <c r="P10" s="393" t="s">
        <v>449</v>
      </c>
      <c r="Q10" s="393" t="s">
        <v>449</v>
      </c>
      <c r="R10" s="393" t="s">
        <v>449</v>
      </c>
      <c r="S10" s="357"/>
      <c r="T10" s="396" t="s">
        <v>450</v>
      </c>
      <c r="U10" s="393">
        <v>16</v>
      </c>
      <c r="V10" s="393" t="s">
        <v>449</v>
      </c>
      <c r="W10" s="393" t="s">
        <v>449</v>
      </c>
      <c r="X10" s="393" t="s">
        <v>449</v>
      </c>
      <c r="Y10" s="393" t="s">
        <v>449</v>
      </c>
      <c r="Z10" s="393" t="s">
        <v>449</v>
      </c>
      <c r="AA10" s="393" t="s">
        <v>449</v>
      </c>
      <c r="AB10" s="393" t="s">
        <v>449</v>
      </c>
      <c r="AC10" s="393" t="s">
        <v>449</v>
      </c>
      <c r="AD10" s="393" t="s">
        <v>449</v>
      </c>
      <c r="AE10" s="393" t="s">
        <v>449</v>
      </c>
      <c r="AF10" s="393" t="s">
        <v>449</v>
      </c>
      <c r="AG10" s="393" t="s">
        <v>449</v>
      </c>
      <c r="AH10" s="357"/>
      <c r="AI10" s="392" t="s">
        <v>450</v>
      </c>
      <c r="AJ10" s="395">
        <v>16</v>
      </c>
      <c r="AK10" s="395" t="s">
        <v>449</v>
      </c>
      <c r="AL10" s="395" t="s">
        <v>449</v>
      </c>
      <c r="AM10" s="395" t="s">
        <v>449</v>
      </c>
      <c r="AN10" s="395" t="s">
        <v>449</v>
      </c>
      <c r="AO10" s="395" t="s">
        <v>449</v>
      </c>
      <c r="AP10" s="395" t="s">
        <v>449</v>
      </c>
      <c r="AQ10" s="395" t="s">
        <v>449</v>
      </c>
      <c r="AR10" s="395" t="s">
        <v>449</v>
      </c>
      <c r="AS10" s="395" t="s">
        <v>449</v>
      </c>
      <c r="AT10" s="395" t="s">
        <v>449</v>
      </c>
      <c r="AU10" s="395" t="s">
        <v>449</v>
      </c>
      <c r="AV10" s="395" t="s">
        <v>449</v>
      </c>
      <c r="AW10" s="395" t="s">
        <v>449</v>
      </c>
      <c r="AX10" s="395" t="s">
        <v>449</v>
      </c>
      <c r="AY10" s="395" t="s">
        <v>449</v>
      </c>
      <c r="AZ10" s="24"/>
      <c r="BA10" s="24"/>
      <c r="BB10" s="24"/>
    </row>
    <row r="11" spans="1:54" x14ac:dyDescent="0.25">
      <c r="A11" s="357"/>
      <c r="B11" s="392" t="s">
        <v>104</v>
      </c>
      <c r="C11" s="393">
        <v>3899</v>
      </c>
      <c r="D11" s="393">
        <v>3308</v>
      </c>
      <c r="E11" s="393">
        <v>3342</v>
      </c>
      <c r="F11" s="393">
        <v>3343</v>
      </c>
      <c r="G11" s="393">
        <v>3336</v>
      </c>
      <c r="H11" s="393">
        <v>3319</v>
      </c>
      <c r="I11" s="393">
        <v>3305</v>
      </c>
      <c r="J11" s="393">
        <v>-3.1</v>
      </c>
      <c r="K11" s="393">
        <v>-0.1</v>
      </c>
      <c r="L11" s="357"/>
      <c r="M11" s="392" t="s">
        <v>452</v>
      </c>
      <c r="N11" s="393">
        <v>3899</v>
      </c>
      <c r="O11" s="394">
        <v>1166</v>
      </c>
      <c r="P11" s="393">
        <v>1141</v>
      </c>
      <c r="Q11" s="393">
        <v>0</v>
      </c>
      <c r="R11" s="393">
        <v>1166</v>
      </c>
      <c r="S11" s="357"/>
      <c r="T11" s="396" t="s">
        <v>104</v>
      </c>
      <c r="U11" s="393">
        <v>3899</v>
      </c>
      <c r="V11" s="393">
        <v>245.5</v>
      </c>
      <c r="W11" s="393">
        <v>278</v>
      </c>
      <c r="X11" s="393">
        <v>286.2</v>
      </c>
      <c r="Y11" s="393">
        <v>291.5</v>
      </c>
      <c r="Z11" s="393">
        <v>295.3</v>
      </c>
      <c r="AA11" s="393">
        <v>299.10000000000002</v>
      </c>
      <c r="AB11" s="393" t="s">
        <v>449</v>
      </c>
      <c r="AC11" s="393" t="s">
        <v>449</v>
      </c>
      <c r="AD11" s="393" t="s">
        <v>449</v>
      </c>
      <c r="AE11" s="393" t="s">
        <v>449</v>
      </c>
      <c r="AF11" s="393" t="s">
        <v>449</v>
      </c>
      <c r="AG11" s="393" t="s">
        <v>449</v>
      </c>
      <c r="AH11" s="357"/>
      <c r="AI11" s="392" t="s">
        <v>104</v>
      </c>
      <c r="AJ11" s="395">
        <v>3899</v>
      </c>
      <c r="AK11" s="395">
        <v>63</v>
      </c>
      <c r="AL11" s="395">
        <v>63</v>
      </c>
      <c r="AM11" s="395">
        <v>63</v>
      </c>
      <c r="AN11" s="395">
        <v>63</v>
      </c>
      <c r="AO11" s="395">
        <v>63</v>
      </c>
      <c r="AP11" s="395">
        <v>3713</v>
      </c>
      <c r="AQ11" s="395">
        <v>3775</v>
      </c>
      <c r="AR11" s="395">
        <v>3800</v>
      </c>
      <c r="AS11" s="395">
        <v>3818</v>
      </c>
      <c r="AT11" s="395">
        <v>3836</v>
      </c>
      <c r="AU11" s="395">
        <v>0</v>
      </c>
      <c r="AV11" s="395">
        <v>0</v>
      </c>
      <c r="AW11" s="395">
        <v>0</v>
      </c>
      <c r="AX11" s="395">
        <v>0</v>
      </c>
      <c r="AY11" s="395">
        <v>0</v>
      </c>
      <c r="AZ11" s="24"/>
      <c r="BA11" s="24"/>
      <c r="BB11" s="24"/>
    </row>
    <row r="12" spans="1:54" x14ac:dyDescent="0.25">
      <c r="A12" s="357"/>
      <c r="B12" s="392" t="s">
        <v>453</v>
      </c>
      <c r="C12" s="393">
        <v>8768</v>
      </c>
      <c r="D12" s="393">
        <v>5925</v>
      </c>
      <c r="E12" s="393">
        <v>6350</v>
      </c>
      <c r="F12" s="393">
        <v>6376</v>
      </c>
      <c r="G12" s="393">
        <v>6479</v>
      </c>
      <c r="H12" s="393">
        <v>6478</v>
      </c>
      <c r="I12" s="393">
        <v>6575</v>
      </c>
      <c r="J12" s="393">
        <v>9.6999999999999993</v>
      </c>
      <c r="K12" s="393">
        <v>0.1</v>
      </c>
      <c r="L12" s="357"/>
      <c r="M12" s="392" t="s">
        <v>454</v>
      </c>
      <c r="N12" s="393">
        <v>8768</v>
      </c>
      <c r="O12" s="394">
        <v>1806</v>
      </c>
      <c r="P12" s="393">
        <v>1448</v>
      </c>
      <c r="Q12" s="393">
        <v>18</v>
      </c>
      <c r="R12" s="393">
        <v>1825</v>
      </c>
      <c r="S12" s="357"/>
      <c r="T12" s="396" t="s">
        <v>453</v>
      </c>
      <c r="U12" s="393">
        <v>8768</v>
      </c>
      <c r="V12" s="393">
        <v>140.5</v>
      </c>
      <c r="W12" s="393">
        <v>161.9</v>
      </c>
      <c r="X12" s="393">
        <v>170.1</v>
      </c>
      <c r="Y12" s="393">
        <v>185.1</v>
      </c>
      <c r="Z12" s="393">
        <v>193.4</v>
      </c>
      <c r="AA12" s="393">
        <v>206</v>
      </c>
      <c r="AB12" s="393" t="s">
        <v>449</v>
      </c>
      <c r="AC12" s="393">
        <v>84.1</v>
      </c>
      <c r="AD12" s="393">
        <v>46.3</v>
      </c>
      <c r="AE12" s="393">
        <v>31.3</v>
      </c>
      <c r="AF12" s="393">
        <v>19</v>
      </c>
      <c r="AG12" s="393">
        <v>30</v>
      </c>
      <c r="AH12" s="357"/>
      <c r="AI12" s="392" t="s">
        <v>453</v>
      </c>
      <c r="AJ12" s="395">
        <v>8768</v>
      </c>
      <c r="AK12" s="395" t="s">
        <v>449</v>
      </c>
      <c r="AL12" s="395">
        <v>135</v>
      </c>
      <c r="AM12" s="395">
        <v>135</v>
      </c>
      <c r="AN12" s="395">
        <v>135</v>
      </c>
      <c r="AO12" s="395">
        <v>135</v>
      </c>
      <c r="AP12" s="395">
        <v>7779</v>
      </c>
      <c r="AQ12" s="395">
        <v>8137</v>
      </c>
      <c r="AR12" s="395">
        <v>8493</v>
      </c>
      <c r="AS12" s="395">
        <v>8493</v>
      </c>
      <c r="AT12" s="395">
        <v>8627</v>
      </c>
      <c r="AU12" s="395">
        <v>1</v>
      </c>
      <c r="AV12" s="395">
        <v>1</v>
      </c>
      <c r="AW12" s="395">
        <v>2</v>
      </c>
      <c r="AX12" s="395">
        <v>6</v>
      </c>
      <c r="AY12" s="395">
        <v>6</v>
      </c>
      <c r="AZ12" s="24"/>
      <c r="BA12" s="24"/>
      <c r="BB12" s="24"/>
    </row>
    <row r="13" spans="1:54" x14ac:dyDescent="0.25">
      <c r="A13" s="357"/>
      <c r="B13" s="392" t="s">
        <v>105</v>
      </c>
      <c r="C13" s="393">
        <v>689</v>
      </c>
      <c r="D13" s="393">
        <v>673</v>
      </c>
      <c r="E13" s="393">
        <v>663</v>
      </c>
      <c r="F13" s="393">
        <v>665</v>
      </c>
      <c r="G13" s="393">
        <v>668</v>
      </c>
      <c r="H13" s="393">
        <v>666</v>
      </c>
      <c r="I13" s="393">
        <v>664</v>
      </c>
      <c r="J13" s="393">
        <v>-0.4</v>
      </c>
      <c r="K13" s="393">
        <v>-0.1</v>
      </c>
      <c r="L13" s="357"/>
      <c r="M13" s="392" t="s">
        <v>455</v>
      </c>
      <c r="N13" s="393">
        <v>689</v>
      </c>
      <c r="O13" s="394">
        <v>181</v>
      </c>
      <c r="P13" s="393">
        <v>168</v>
      </c>
      <c r="Q13" s="393">
        <v>0</v>
      </c>
      <c r="R13" s="393" t="s">
        <v>449</v>
      </c>
      <c r="S13" s="357"/>
      <c r="T13" s="396" t="s">
        <v>105</v>
      </c>
      <c r="U13" s="393">
        <v>689</v>
      </c>
      <c r="V13" s="393">
        <v>189</v>
      </c>
      <c r="W13" s="393">
        <v>235.9</v>
      </c>
      <c r="X13" s="393">
        <v>251.1</v>
      </c>
      <c r="Y13" s="393">
        <v>258.7</v>
      </c>
      <c r="Z13" s="393">
        <v>260.39999999999998</v>
      </c>
      <c r="AA13" s="393">
        <v>262</v>
      </c>
      <c r="AB13" s="393" t="s">
        <v>449</v>
      </c>
      <c r="AC13" s="393" t="s">
        <v>449</v>
      </c>
      <c r="AD13" s="393" t="s">
        <v>449</v>
      </c>
      <c r="AE13" s="393" t="s">
        <v>449</v>
      </c>
      <c r="AF13" s="393" t="s">
        <v>449</v>
      </c>
      <c r="AG13" s="393" t="s">
        <v>449</v>
      </c>
      <c r="AH13" s="357"/>
      <c r="AI13" s="392" t="s">
        <v>105</v>
      </c>
      <c r="AJ13" s="395">
        <v>689</v>
      </c>
      <c r="AK13" s="395">
        <v>0</v>
      </c>
      <c r="AL13" s="395">
        <v>0</v>
      </c>
      <c r="AM13" s="395">
        <v>0</v>
      </c>
      <c r="AN13" s="395">
        <v>0</v>
      </c>
      <c r="AO13" s="395">
        <v>0</v>
      </c>
      <c r="AP13" s="395">
        <v>210</v>
      </c>
      <c r="AQ13" s="395">
        <v>237</v>
      </c>
      <c r="AR13" s="395">
        <v>283</v>
      </c>
      <c r="AS13" s="395">
        <v>251</v>
      </c>
      <c r="AT13" s="395">
        <v>219</v>
      </c>
      <c r="AU13" s="395">
        <v>467</v>
      </c>
      <c r="AV13" s="395">
        <v>430</v>
      </c>
      <c r="AW13" s="395">
        <v>406</v>
      </c>
      <c r="AX13" s="395">
        <v>438</v>
      </c>
      <c r="AY13" s="395">
        <v>470</v>
      </c>
      <c r="AZ13" s="24"/>
      <c r="BA13" s="24"/>
      <c r="BB13" s="24"/>
    </row>
    <row r="14" spans="1:54" ht="48" x14ac:dyDescent="0.25">
      <c r="A14" s="357"/>
      <c r="B14" s="392" t="s">
        <v>456</v>
      </c>
      <c r="C14" s="393">
        <v>2188</v>
      </c>
      <c r="D14" s="393" t="s">
        <v>449</v>
      </c>
      <c r="E14" s="393" t="s">
        <v>449</v>
      </c>
      <c r="F14" s="393" t="s">
        <v>449</v>
      </c>
      <c r="G14" s="393" t="s">
        <v>449</v>
      </c>
      <c r="H14" s="393" t="s">
        <v>449</v>
      </c>
      <c r="I14" s="393" t="s">
        <v>449</v>
      </c>
      <c r="J14" s="393" t="s">
        <v>449</v>
      </c>
      <c r="K14" s="393" t="s">
        <v>449</v>
      </c>
      <c r="L14" s="357"/>
      <c r="M14" s="392" t="s">
        <v>457</v>
      </c>
      <c r="N14" s="393">
        <v>2188</v>
      </c>
      <c r="O14" s="394">
        <v>405</v>
      </c>
      <c r="P14" s="393">
        <v>405</v>
      </c>
      <c r="Q14" s="393" t="s">
        <v>449</v>
      </c>
      <c r="R14" s="393" t="s">
        <v>449</v>
      </c>
      <c r="S14" s="357"/>
      <c r="T14" s="396" t="s">
        <v>456</v>
      </c>
      <c r="U14" s="393">
        <v>2188</v>
      </c>
      <c r="V14" s="393">
        <v>131.69999999999999</v>
      </c>
      <c r="W14" s="393">
        <v>169.5</v>
      </c>
      <c r="X14" s="393">
        <v>169.5</v>
      </c>
      <c r="Y14" s="393">
        <v>185.2</v>
      </c>
      <c r="Z14" s="393">
        <v>185</v>
      </c>
      <c r="AA14" s="393">
        <v>185</v>
      </c>
      <c r="AB14" s="393" t="s">
        <v>449</v>
      </c>
      <c r="AC14" s="393" t="s">
        <v>449</v>
      </c>
      <c r="AD14" s="393" t="s">
        <v>449</v>
      </c>
      <c r="AE14" s="393" t="s">
        <v>449</v>
      </c>
      <c r="AF14" s="393" t="s">
        <v>449</v>
      </c>
      <c r="AG14" s="393" t="s">
        <v>449</v>
      </c>
      <c r="AH14" s="357"/>
      <c r="AI14" s="392" t="s">
        <v>456</v>
      </c>
      <c r="AJ14" s="397">
        <v>2188</v>
      </c>
      <c r="AK14" s="397" t="s">
        <v>449</v>
      </c>
      <c r="AL14" s="397" t="s">
        <v>449</v>
      </c>
      <c r="AM14" s="397" t="s">
        <v>449</v>
      </c>
      <c r="AN14" s="397" t="s">
        <v>449</v>
      </c>
      <c r="AO14" s="397" t="s">
        <v>449</v>
      </c>
      <c r="AP14" s="397" t="s">
        <v>449</v>
      </c>
      <c r="AQ14" s="397" t="s">
        <v>449</v>
      </c>
      <c r="AR14" s="397" t="s">
        <v>449</v>
      </c>
      <c r="AS14" s="397" t="s">
        <v>449</v>
      </c>
      <c r="AT14" s="397" t="s">
        <v>449</v>
      </c>
      <c r="AU14" s="397">
        <v>124</v>
      </c>
      <c r="AV14" s="397">
        <v>124</v>
      </c>
      <c r="AW14" s="397">
        <v>128</v>
      </c>
      <c r="AX14" s="397">
        <v>119</v>
      </c>
      <c r="AY14" s="397">
        <v>119</v>
      </c>
      <c r="AZ14" s="24"/>
      <c r="BA14" s="24"/>
      <c r="BB14" s="24"/>
    </row>
    <row r="15" spans="1:54" x14ac:dyDescent="0.25">
      <c r="A15" s="357"/>
      <c r="B15" s="392" t="s">
        <v>106</v>
      </c>
      <c r="C15" s="393">
        <v>3893</v>
      </c>
      <c r="D15" s="393">
        <v>2365</v>
      </c>
      <c r="E15" s="393">
        <v>2258</v>
      </c>
      <c r="F15" s="393">
        <v>2561</v>
      </c>
      <c r="G15" s="393">
        <v>2387</v>
      </c>
      <c r="H15" s="393">
        <v>2514</v>
      </c>
      <c r="I15" s="393">
        <v>2039</v>
      </c>
      <c r="J15" s="393">
        <v>-34.799999999999997</v>
      </c>
      <c r="K15" s="393">
        <v>-1.6</v>
      </c>
      <c r="L15" s="357"/>
      <c r="M15" s="392" t="s">
        <v>458</v>
      </c>
      <c r="N15" s="393">
        <v>3893</v>
      </c>
      <c r="O15" s="394">
        <v>767</v>
      </c>
      <c r="P15" s="393" t="s">
        <v>449</v>
      </c>
      <c r="Q15" s="393" t="s">
        <v>449</v>
      </c>
      <c r="R15" s="393">
        <v>767</v>
      </c>
      <c r="S15" s="357"/>
      <c r="T15" s="396" t="s">
        <v>106</v>
      </c>
      <c r="U15" s="393">
        <v>3893</v>
      </c>
      <c r="V15" s="393">
        <v>121.7</v>
      </c>
      <c r="W15" s="393">
        <v>155.9</v>
      </c>
      <c r="X15" s="393">
        <v>161.9</v>
      </c>
      <c r="Y15" s="393">
        <v>172.6</v>
      </c>
      <c r="Z15" s="393">
        <v>177.4</v>
      </c>
      <c r="AA15" s="393">
        <v>197</v>
      </c>
      <c r="AB15" s="393" t="s">
        <v>449</v>
      </c>
      <c r="AC15" s="393" t="s">
        <v>449</v>
      </c>
      <c r="AD15" s="393" t="s">
        <v>449</v>
      </c>
      <c r="AE15" s="393" t="s">
        <v>449</v>
      </c>
      <c r="AF15" s="393" t="s">
        <v>449</v>
      </c>
      <c r="AG15" s="393" t="s">
        <v>449</v>
      </c>
      <c r="AH15" s="357"/>
      <c r="AI15" s="392" t="s">
        <v>106</v>
      </c>
      <c r="AJ15" s="395">
        <v>3893</v>
      </c>
      <c r="AK15" s="395">
        <v>157</v>
      </c>
      <c r="AL15" s="395">
        <v>270</v>
      </c>
      <c r="AM15" s="395">
        <v>597</v>
      </c>
      <c r="AN15" s="395">
        <v>704</v>
      </c>
      <c r="AO15" s="395">
        <v>704</v>
      </c>
      <c r="AP15" s="395">
        <v>2138</v>
      </c>
      <c r="AQ15" s="395">
        <v>2172</v>
      </c>
      <c r="AR15" s="395">
        <v>2323</v>
      </c>
      <c r="AS15" s="395">
        <v>2305</v>
      </c>
      <c r="AT15" s="395">
        <v>2412</v>
      </c>
      <c r="AU15" s="395">
        <v>1032</v>
      </c>
      <c r="AV15" s="395">
        <v>933</v>
      </c>
      <c r="AW15" s="395">
        <v>817</v>
      </c>
      <c r="AX15" s="395">
        <v>824</v>
      </c>
      <c r="AY15" s="395">
        <v>777</v>
      </c>
      <c r="AZ15" s="24"/>
      <c r="BA15" s="24"/>
      <c r="BB15" s="24"/>
    </row>
    <row r="16" spans="1:54" x14ac:dyDescent="0.25">
      <c r="A16" s="357"/>
      <c r="B16" s="392" t="s">
        <v>107</v>
      </c>
      <c r="C16" s="393">
        <v>1939</v>
      </c>
      <c r="D16" s="393">
        <v>1758</v>
      </c>
      <c r="E16" s="393">
        <v>1749</v>
      </c>
      <c r="F16" s="393">
        <v>1745</v>
      </c>
      <c r="G16" s="393">
        <v>1741</v>
      </c>
      <c r="H16" s="393">
        <v>1740</v>
      </c>
      <c r="I16" s="393">
        <v>1743</v>
      </c>
      <c r="J16" s="393">
        <v>0.2</v>
      </c>
      <c r="K16" s="393">
        <v>0</v>
      </c>
      <c r="L16" s="357"/>
      <c r="M16" s="392" t="s">
        <v>459</v>
      </c>
      <c r="N16" s="393">
        <v>1939</v>
      </c>
      <c r="O16" s="394">
        <v>427</v>
      </c>
      <c r="P16" s="393">
        <v>402</v>
      </c>
      <c r="Q16" s="393">
        <v>6</v>
      </c>
      <c r="R16" s="393">
        <v>434</v>
      </c>
      <c r="S16" s="357"/>
      <c r="T16" s="396" t="s">
        <v>107</v>
      </c>
      <c r="U16" s="393">
        <v>1939</v>
      </c>
      <c r="V16" s="393">
        <v>167.8</v>
      </c>
      <c r="W16" s="393">
        <v>191</v>
      </c>
      <c r="X16" s="393">
        <v>202.3</v>
      </c>
      <c r="Y16" s="393">
        <v>213.5</v>
      </c>
      <c r="Z16" s="393">
        <v>215.9</v>
      </c>
      <c r="AA16" s="393">
        <v>220.3</v>
      </c>
      <c r="AB16" s="393">
        <v>10.3</v>
      </c>
      <c r="AC16" s="393">
        <v>10.3</v>
      </c>
      <c r="AD16" s="393">
        <v>10.3</v>
      </c>
      <c r="AE16" s="393">
        <v>10.3</v>
      </c>
      <c r="AF16" s="393">
        <v>10.3</v>
      </c>
      <c r="AG16" s="393">
        <v>10.3</v>
      </c>
      <c r="AH16" s="357"/>
      <c r="AI16" s="392" t="s">
        <v>107</v>
      </c>
      <c r="AJ16" s="395">
        <v>1939</v>
      </c>
      <c r="AK16" s="395">
        <v>7</v>
      </c>
      <c r="AL16" s="395">
        <v>7</v>
      </c>
      <c r="AM16" s="395">
        <v>7</v>
      </c>
      <c r="AN16" s="395">
        <v>7</v>
      </c>
      <c r="AO16" s="395">
        <v>7</v>
      </c>
      <c r="AP16" s="395">
        <v>1751</v>
      </c>
      <c r="AQ16" s="395">
        <v>1797</v>
      </c>
      <c r="AR16" s="395">
        <v>1838</v>
      </c>
      <c r="AS16" s="395">
        <v>1840</v>
      </c>
      <c r="AT16" s="395">
        <v>1864</v>
      </c>
      <c r="AU16" s="395">
        <v>92</v>
      </c>
      <c r="AV16" s="395">
        <v>82</v>
      </c>
      <c r="AW16" s="395">
        <v>75</v>
      </c>
      <c r="AX16" s="395">
        <v>75</v>
      </c>
      <c r="AY16" s="395">
        <v>69</v>
      </c>
      <c r="AZ16" s="24"/>
      <c r="BA16" s="24"/>
      <c r="BB16" s="24"/>
    </row>
    <row r="17" spans="1:54" x14ac:dyDescent="0.25">
      <c r="A17" s="357"/>
      <c r="B17" s="392" t="s">
        <v>108</v>
      </c>
      <c r="C17" s="393">
        <v>173</v>
      </c>
      <c r="D17" s="393">
        <v>43</v>
      </c>
      <c r="E17" s="393">
        <v>43</v>
      </c>
      <c r="F17" s="393">
        <v>41</v>
      </c>
      <c r="G17" s="393">
        <v>41</v>
      </c>
      <c r="H17" s="393">
        <v>41</v>
      </c>
      <c r="I17" s="393">
        <v>41</v>
      </c>
      <c r="J17" s="393">
        <v>0</v>
      </c>
      <c r="K17" s="393">
        <v>-0.1</v>
      </c>
      <c r="L17" s="357"/>
      <c r="M17" s="392" t="s">
        <v>460</v>
      </c>
      <c r="N17" s="393">
        <v>173</v>
      </c>
      <c r="O17" s="394" t="s">
        <v>449</v>
      </c>
      <c r="P17" s="393" t="s">
        <v>449</v>
      </c>
      <c r="Q17" s="393" t="s">
        <v>449</v>
      </c>
      <c r="R17" s="393" t="s">
        <v>449</v>
      </c>
      <c r="S17" s="357"/>
      <c r="T17" s="396" t="s">
        <v>108</v>
      </c>
      <c r="U17" s="393">
        <v>173</v>
      </c>
      <c r="V17" s="393">
        <v>46</v>
      </c>
      <c r="W17" s="393">
        <v>46.2</v>
      </c>
      <c r="X17" s="393">
        <v>48.5</v>
      </c>
      <c r="Y17" s="393">
        <v>57.4</v>
      </c>
      <c r="Z17" s="393">
        <v>64.400000000000006</v>
      </c>
      <c r="AA17" s="393" t="s">
        <v>449</v>
      </c>
      <c r="AB17" s="393" t="s">
        <v>449</v>
      </c>
      <c r="AC17" s="393" t="s">
        <v>449</v>
      </c>
      <c r="AD17" s="393" t="s">
        <v>449</v>
      </c>
      <c r="AE17" s="393" t="s">
        <v>449</v>
      </c>
      <c r="AF17" s="393" t="s">
        <v>449</v>
      </c>
      <c r="AG17" s="393" t="s">
        <v>449</v>
      </c>
      <c r="AH17" s="357"/>
      <c r="AI17" s="392" t="s">
        <v>108</v>
      </c>
      <c r="AJ17" s="395">
        <v>173</v>
      </c>
      <c r="AK17" s="395">
        <v>13</v>
      </c>
      <c r="AL17" s="395">
        <v>13</v>
      </c>
      <c r="AM17" s="395">
        <v>13</v>
      </c>
      <c r="AN17" s="395">
        <v>13</v>
      </c>
      <c r="AO17" s="395" t="s">
        <v>449</v>
      </c>
      <c r="AP17" s="395">
        <v>124</v>
      </c>
      <c r="AQ17" s="395">
        <v>131</v>
      </c>
      <c r="AR17" s="395">
        <v>129</v>
      </c>
      <c r="AS17" s="395">
        <v>129</v>
      </c>
      <c r="AT17" s="395" t="s">
        <v>449</v>
      </c>
      <c r="AU17" s="395">
        <v>24</v>
      </c>
      <c r="AV17" s="395">
        <v>28</v>
      </c>
      <c r="AW17" s="395">
        <v>30</v>
      </c>
      <c r="AX17" s="395">
        <v>31</v>
      </c>
      <c r="AY17" s="395" t="s">
        <v>449</v>
      </c>
      <c r="AZ17" s="24"/>
      <c r="BA17" s="24"/>
      <c r="BB17" s="24"/>
    </row>
    <row r="18" spans="1:54" ht="24" x14ac:dyDescent="0.25">
      <c r="A18" s="357"/>
      <c r="B18" s="392" t="s">
        <v>109</v>
      </c>
      <c r="C18" s="393">
        <v>2677</v>
      </c>
      <c r="D18" s="393">
        <v>2575</v>
      </c>
      <c r="E18" s="393">
        <v>2561</v>
      </c>
      <c r="F18" s="393">
        <v>2519</v>
      </c>
      <c r="G18" s="393">
        <v>2310</v>
      </c>
      <c r="H18" s="393">
        <v>2298</v>
      </c>
      <c r="I18" s="393">
        <v>2304</v>
      </c>
      <c r="J18" s="393">
        <v>-0.6</v>
      </c>
      <c r="K18" s="393">
        <v>0</v>
      </c>
      <c r="L18" s="357"/>
      <c r="M18" s="392" t="s">
        <v>461</v>
      </c>
      <c r="N18" s="393">
        <v>2677</v>
      </c>
      <c r="O18" s="394">
        <v>791</v>
      </c>
      <c r="P18" s="393">
        <v>682</v>
      </c>
      <c r="Q18" s="393">
        <v>0</v>
      </c>
      <c r="R18" s="393">
        <v>791</v>
      </c>
      <c r="S18" s="357"/>
      <c r="T18" s="396" t="s">
        <v>109</v>
      </c>
      <c r="U18" s="393">
        <v>2677</v>
      </c>
      <c r="V18" s="393">
        <v>237.5</v>
      </c>
      <c r="W18" s="393">
        <v>264.89999999999998</v>
      </c>
      <c r="X18" s="393">
        <v>277.7</v>
      </c>
      <c r="Y18" s="393">
        <v>284</v>
      </c>
      <c r="Z18" s="393">
        <v>287.89999999999998</v>
      </c>
      <c r="AA18" s="393">
        <v>295.39999999999998</v>
      </c>
      <c r="AB18" s="393" t="s">
        <v>449</v>
      </c>
      <c r="AC18" s="393" t="s">
        <v>449</v>
      </c>
      <c r="AD18" s="393" t="s">
        <v>449</v>
      </c>
      <c r="AE18" s="393" t="s">
        <v>449</v>
      </c>
      <c r="AF18" s="393" t="s">
        <v>449</v>
      </c>
      <c r="AG18" s="393" t="s">
        <v>449</v>
      </c>
      <c r="AH18" s="357"/>
      <c r="AI18" s="392" t="s">
        <v>109</v>
      </c>
      <c r="AJ18" s="397">
        <v>2677</v>
      </c>
      <c r="AK18" s="397">
        <v>10</v>
      </c>
      <c r="AL18" s="397">
        <v>10</v>
      </c>
      <c r="AM18" s="397">
        <v>10</v>
      </c>
      <c r="AN18" s="397">
        <v>10</v>
      </c>
      <c r="AO18" s="397">
        <v>10</v>
      </c>
      <c r="AP18" s="397">
        <v>2619</v>
      </c>
      <c r="AQ18" s="397">
        <v>2627</v>
      </c>
      <c r="AR18" s="397">
        <v>2647</v>
      </c>
      <c r="AS18" s="397">
        <v>2658</v>
      </c>
      <c r="AT18" s="397">
        <v>2667</v>
      </c>
      <c r="AU18" s="397">
        <v>0</v>
      </c>
      <c r="AV18" s="397">
        <v>0</v>
      </c>
      <c r="AW18" s="397">
        <v>0</v>
      </c>
      <c r="AX18" s="397">
        <v>0</v>
      </c>
      <c r="AY18" s="397">
        <v>0</v>
      </c>
      <c r="AZ18" s="24"/>
      <c r="BA18" s="24"/>
      <c r="BB18" s="24"/>
    </row>
    <row r="19" spans="1:54" x14ac:dyDescent="0.25">
      <c r="A19" s="357"/>
      <c r="B19" s="392" t="s">
        <v>110</v>
      </c>
      <c r="C19" s="393">
        <v>628</v>
      </c>
      <c r="D19" s="393">
        <v>531</v>
      </c>
      <c r="E19" s="393">
        <v>564</v>
      </c>
      <c r="F19" s="393">
        <v>531</v>
      </c>
      <c r="G19" s="393">
        <v>579</v>
      </c>
      <c r="H19" s="393">
        <v>617</v>
      </c>
      <c r="I19" s="393">
        <v>614</v>
      </c>
      <c r="J19" s="393">
        <v>3.5</v>
      </c>
      <c r="K19" s="393">
        <v>0.6</v>
      </c>
      <c r="L19" s="357"/>
      <c r="M19" s="392" t="s">
        <v>462</v>
      </c>
      <c r="N19" s="393">
        <v>628</v>
      </c>
      <c r="O19" s="394">
        <v>133</v>
      </c>
      <c r="P19" s="393">
        <v>129</v>
      </c>
      <c r="Q19" s="393">
        <v>0</v>
      </c>
      <c r="R19" s="393">
        <v>133</v>
      </c>
      <c r="S19" s="357"/>
      <c r="T19" s="396" t="s">
        <v>110</v>
      </c>
      <c r="U19" s="393">
        <v>628</v>
      </c>
      <c r="V19" s="393">
        <v>123.9</v>
      </c>
      <c r="W19" s="393">
        <v>160.19999999999999</v>
      </c>
      <c r="X19" s="393">
        <v>202.8</v>
      </c>
      <c r="Y19" s="393">
        <v>199.4</v>
      </c>
      <c r="Z19" s="393">
        <v>210</v>
      </c>
      <c r="AA19" s="393">
        <v>211.1</v>
      </c>
      <c r="AB19" s="393">
        <v>27.2</v>
      </c>
      <c r="AC19" s="393">
        <v>27.2</v>
      </c>
      <c r="AD19" s="393">
        <v>27.2</v>
      </c>
      <c r="AE19" s="393">
        <v>23</v>
      </c>
      <c r="AF19" s="393">
        <v>10.3</v>
      </c>
      <c r="AG19" s="393">
        <v>10.3</v>
      </c>
      <c r="AH19" s="357"/>
      <c r="AI19" s="392" t="s">
        <v>110</v>
      </c>
      <c r="AJ19" s="395">
        <v>628</v>
      </c>
      <c r="AK19" s="395" t="s">
        <v>449</v>
      </c>
      <c r="AL19" s="395" t="s">
        <v>449</v>
      </c>
      <c r="AM19" s="395">
        <v>28</v>
      </c>
      <c r="AN19" s="395">
        <v>22</v>
      </c>
      <c r="AO19" s="395">
        <v>21</v>
      </c>
      <c r="AP19" s="395" t="s">
        <v>449</v>
      </c>
      <c r="AQ19" s="395" t="s">
        <v>449</v>
      </c>
      <c r="AR19" s="395">
        <v>309</v>
      </c>
      <c r="AS19" s="395">
        <v>363</v>
      </c>
      <c r="AT19" s="395">
        <v>385</v>
      </c>
      <c r="AU19" s="395" t="s">
        <v>449</v>
      </c>
      <c r="AV19" s="395" t="s">
        <v>449</v>
      </c>
      <c r="AW19" s="395">
        <v>250</v>
      </c>
      <c r="AX19" s="395">
        <v>239</v>
      </c>
      <c r="AY19" s="395">
        <v>223</v>
      </c>
      <c r="AZ19" s="24"/>
      <c r="BA19" s="24"/>
      <c r="BB19" s="24"/>
    </row>
    <row r="20" spans="1:54" x14ac:dyDescent="0.25">
      <c r="A20" s="357"/>
      <c r="B20" s="392" t="s">
        <v>111</v>
      </c>
      <c r="C20" s="393">
        <v>2438</v>
      </c>
      <c r="D20" s="393">
        <v>2079</v>
      </c>
      <c r="E20" s="393">
        <v>2049</v>
      </c>
      <c r="F20" s="393">
        <v>2070</v>
      </c>
      <c r="G20" s="393">
        <v>2076</v>
      </c>
      <c r="H20" s="393">
        <v>2110</v>
      </c>
      <c r="I20" s="393">
        <v>2106</v>
      </c>
      <c r="J20" s="393">
        <v>3</v>
      </c>
      <c r="K20" s="393">
        <v>0.1</v>
      </c>
      <c r="L20" s="357"/>
      <c r="M20" s="392" t="s">
        <v>463</v>
      </c>
      <c r="N20" s="393">
        <v>2438</v>
      </c>
      <c r="O20" s="394">
        <v>494</v>
      </c>
      <c r="P20" s="393">
        <v>422</v>
      </c>
      <c r="Q20" s="393">
        <v>3</v>
      </c>
      <c r="R20" s="393">
        <v>498</v>
      </c>
      <c r="S20" s="357"/>
      <c r="T20" s="396" t="s">
        <v>111</v>
      </c>
      <c r="U20" s="393">
        <v>2438</v>
      </c>
      <c r="V20" s="393">
        <v>178.3</v>
      </c>
      <c r="W20" s="393">
        <v>191.5</v>
      </c>
      <c r="X20" s="393">
        <v>190</v>
      </c>
      <c r="Y20" s="393">
        <v>195.2</v>
      </c>
      <c r="Z20" s="393">
        <v>203.1</v>
      </c>
      <c r="AA20" s="393">
        <v>202.7</v>
      </c>
      <c r="AB20" s="393">
        <v>32.1</v>
      </c>
      <c r="AC20" s="393">
        <v>44.5</v>
      </c>
      <c r="AD20" s="393">
        <v>41.4</v>
      </c>
      <c r="AE20" s="393">
        <v>40.700000000000003</v>
      </c>
      <c r="AF20" s="393">
        <v>44.3</v>
      </c>
      <c r="AG20" s="393">
        <v>42.2</v>
      </c>
      <c r="AH20" s="357"/>
      <c r="AI20" s="392" t="s">
        <v>111</v>
      </c>
      <c r="AJ20" s="395">
        <v>2438</v>
      </c>
      <c r="AK20" s="395">
        <v>40</v>
      </c>
      <c r="AL20" s="395">
        <v>57</v>
      </c>
      <c r="AM20" s="395">
        <v>59</v>
      </c>
      <c r="AN20" s="395">
        <v>51</v>
      </c>
      <c r="AO20" s="395">
        <v>52</v>
      </c>
      <c r="AP20" s="395">
        <v>2160</v>
      </c>
      <c r="AQ20" s="395">
        <v>2176</v>
      </c>
      <c r="AR20" s="395">
        <v>2270</v>
      </c>
      <c r="AS20" s="395">
        <v>2363</v>
      </c>
      <c r="AT20" s="395">
        <v>2380</v>
      </c>
      <c r="AU20" s="395">
        <v>6</v>
      </c>
      <c r="AV20" s="395">
        <v>6</v>
      </c>
      <c r="AW20" s="395">
        <v>7</v>
      </c>
      <c r="AX20" s="395">
        <v>7</v>
      </c>
      <c r="AY20" s="395">
        <v>7</v>
      </c>
      <c r="AZ20" s="24"/>
      <c r="BA20" s="24"/>
      <c r="BB20" s="24"/>
    </row>
    <row r="21" spans="1:54" x14ac:dyDescent="0.25">
      <c r="A21" s="357"/>
      <c r="B21" s="392" t="s">
        <v>112</v>
      </c>
      <c r="C21" s="393">
        <v>22409</v>
      </c>
      <c r="D21" s="393">
        <v>20428</v>
      </c>
      <c r="E21" s="393">
        <v>20306</v>
      </c>
      <c r="F21" s="393">
        <v>20051</v>
      </c>
      <c r="G21" s="393">
        <v>19409</v>
      </c>
      <c r="H21" s="393">
        <v>19719</v>
      </c>
      <c r="I21" s="393">
        <v>19719</v>
      </c>
      <c r="J21" s="393">
        <v>31</v>
      </c>
      <c r="K21" s="393">
        <v>0.2</v>
      </c>
      <c r="L21" s="357"/>
      <c r="M21" s="392" t="s">
        <v>464</v>
      </c>
      <c r="N21" s="393">
        <v>22409</v>
      </c>
      <c r="O21" s="394">
        <v>2449</v>
      </c>
      <c r="P21" s="393">
        <v>2203</v>
      </c>
      <c r="Q21" s="393">
        <v>7</v>
      </c>
      <c r="R21" s="393">
        <v>2456</v>
      </c>
      <c r="S21" s="357"/>
      <c r="T21" s="396" t="s">
        <v>112</v>
      </c>
      <c r="U21" s="393">
        <v>22409</v>
      </c>
      <c r="V21" s="393">
        <v>85.9</v>
      </c>
      <c r="W21" s="393">
        <v>92.6</v>
      </c>
      <c r="X21" s="393">
        <v>98.4</v>
      </c>
      <c r="Y21" s="393">
        <v>105.3</v>
      </c>
      <c r="Z21" s="393">
        <v>109.3</v>
      </c>
      <c r="AA21" s="393">
        <v>109.3</v>
      </c>
      <c r="AB21" s="393">
        <v>7.6</v>
      </c>
      <c r="AC21" s="393">
        <v>6.4</v>
      </c>
      <c r="AD21" s="393">
        <v>9.6999999999999993</v>
      </c>
      <c r="AE21" s="393">
        <v>9.6</v>
      </c>
      <c r="AF21" s="393">
        <v>9.6</v>
      </c>
      <c r="AG21" s="393">
        <v>9.6</v>
      </c>
      <c r="AH21" s="357"/>
      <c r="AI21" s="392" t="s">
        <v>112</v>
      </c>
      <c r="AJ21" s="395">
        <v>22409</v>
      </c>
      <c r="AK21" s="395" t="s">
        <v>449</v>
      </c>
      <c r="AL21" s="395" t="s">
        <v>449</v>
      </c>
      <c r="AM21" s="395">
        <v>234</v>
      </c>
      <c r="AN21" s="395">
        <v>203</v>
      </c>
      <c r="AO21" s="395">
        <v>203</v>
      </c>
      <c r="AP21" s="395">
        <v>21853</v>
      </c>
      <c r="AQ21" s="395">
        <v>22421</v>
      </c>
      <c r="AR21" s="395">
        <v>21975</v>
      </c>
      <c r="AS21" s="395">
        <v>22172</v>
      </c>
      <c r="AT21" s="395">
        <v>22172</v>
      </c>
      <c r="AU21" s="395">
        <v>22</v>
      </c>
      <c r="AV21" s="395">
        <v>25</v>
      </c>
      <c r="AW21" s="395">
        <v>33</v>
      </c>
      <c r="AX21" s="395">
        <v>34</v>
      </c>
      <c r="AY21" s="395">
        <v>34</v>
      </c>
      <c r="AZ21" s="24"/>
      <c r="BA21" s="24"/>
      <c r="BB21" s="24"/>
    </row>
    <row r="22" spans="1:54" x14ac:dyDescent="0.25">
      <c r="A22" s="357"/>
      <c r="B22" s="392" t="s">
        <v>113</v>
      </c>
      <c r="C22" s="393">
        <v>17253</v>
      </c>
      <c r="D22" s="393">
        <v>13779</v>
      </c>
      <c r="E22" s="393">
        <v>14465</v>
      </c>
      <c r="F22" s="393">
        <v>15195</v>
      </c>
      <c r="G22" s="393">
        <v>15607</v>
      </c>
      <c r="H22" s="393">
        <v>16015</v>
      </c>
      <c r="I22" s="393">
        <v>16493</v>
      </c>
      <c r="J22" s="393">
        <v>88.6</v>
      </c>
      <c r="K22" s="393">
        <v>0.6</v>
      </c>
      <c r="L22" s="357"/>
      <c r="M22" s="392" t="s">
        <v>465</v>
      </c>
      <c r="N22" s="393">
        <v>17253</v>
      </c>
      <c r="O22" s="394">
        <v>3056</v>
      </c>
      <c r="P22" s="393">
        <v>2921</v>
      </c>
      <c r="Q22" s="393" t="s">
        <v>449</v>
      </c>
      <c r="R22" s="393" t="s">
        <v>449</v>
      </c>
      <c r="S22" s="357"/>
      <c r="T22" s="396" t="s">
        <v>113</v>
      </c>
      <c r="U22" s="393">
        <v>17253</v>
      </c>
      <c r="V22" s="393">
        <v>143.9</v>
      </c>
      <c r="W22" s="393">
        <v>147.4</v>
      </c>
      <c r="X22" s="393">
        <v>158.19999999999999</v>
      </c>
      <c r="Y22" s="393">
        <v>161.30000000000001</v>
      </c>
      <c r="Z22" s="393">
        <v>169.6</v>
      </c>
      <c r="AA22" s="393">
        <v>177.1</v>
      </c>
      <c r="AB22" s="393" t="s">
        <v>449</v>
      </c>
      <c r="AC22" s="393" t="s">
        <v>449</v>
      </c>
      <c r="AD22" s="393" t="s">
        <v>449</v>
      </c>
      <c r="AE22" s="393" t="s">
        <v>449</v>
      </c>
      <c r="AF22" s="393" t="s">
        <v>449</v>
      </c>
      <c r="AG22" s="393" t="s">
        <v>449</v>
      </c>
      <c r="AH22" s="357"/>
      <c r="AI22" s="392" t="s">
        <v>113</v>
      </c>
      <c r="AJ22" s="395">
        <v>17253</v>
      </c>
      <c r="AK22" s="395" t="s">
        <v>449</v>
      </c>
      <c r="AL22" s="395" t="s">
        <v>449</v>
      </c>
      <c r="AM22" s="395" t="s">
        <v>449</v>
      </c>
      <c r="AN22" s="395" t="s">
        <v>449</v>
      </c>
      <c r="AO22" s="395" t="s">
        <v>449</v>
      </c>
      <c r="AP22" s="395">
        <v>14436</v>
      </c>
      <c r="AQ22" s="395">
        <v>15288</v>
      </c>
      <c r="AR22" s="395">
        <v>16419</v>
      </c>
      <c r="AS22" s="395">
        <v>16836</v>
      </c>
      <c r="AT22" s="395">
        <v>17253</v>
      </c>
      <c r="AU22" s="395">
        <v>0</v>
      </c>
      <c r="AV22" s="395">
        <v>0</v>
      </c>
      <c r="AW22" s="395">
        <v>0</v>
      </c>
      <c r="AX22" s="395">
        <v>0</v>
      </c>
      <c r="AY22" s="395">
        <v>0</v>
      </c>
      <c r="AZ22" s="24"/>
      <c r="BA22" s="24"/>
      <c r="BB22" s="24"/>
    </row>
    <row r="23" spans="1:54" x14ac:dyDescent="0.25">
      <c r="A23" s="357"/>
      <c r="B23" s="392" t="s">
        <v>466</v>
      </c>
      <c r="C23" s="393">
        <v>2822</v>
      </c>
      <c r="D23" s="393">
        <v>566</v>
      </c>
      <c r="E23" s="393">
        <v>566</v>
      </c>
      <c r="F23" s="393">
        <v>577</v>
      </c>
      <c r="G23" s="393">
        <v>588</v>
      </c>
      <c r="H23" s="393">
        <v>588</v>
      </c>
      <c r="I23" s="393">
        <v>588</v>
      </c>
      <c r="J23" s="393" t="s">
        <v>449</v>
      </c>
      <c r="K23" s="393" t="s">
        <v>449</v>
      </c>
      <c r="L23" s="357"/>
      <c r="M23" s="392" t="s">
        <v>467</v>
      </c>
      <c r="N23" s="393">
        <v>2822</v>
      </c>
      <c r="O23" s="394">
        <v>455</v>
      </c>
      <c r="P23" s="393">
        <v>94</v>
      </c>
      <c r="Q23" s="393">
        <v>0</v>
      </c>
      <c r="R23" s="393">
        <v>455</v>
      </c>
      <c r="S23" s="357"/>
      <c r="T23" s="396" t="s">
        <v>466</v>
      </c>
      <c r="U23" s="393">
        <v>2822</v>
      </c>
      <c r="V23" s="393">
        <v>153</v>
      </c>
      <c r="W23" s="393">
        <v>161.30000000000001</v>
      </c>
      <c r="X23" s="393">
        <v>164.4</v>
      </c>
      <c r="Y23" s="393">
        <v>161</v>
      </c>
      <c r="Z23" s="393">
        <v>161</v>
      </c>
      <c r="AA23" s="393">
        <v>161</v>
      </c>
      <c r="AB23" s="393">
        <v>22.5</v>
      </c>
      <c r="AC23" s="393">
        <v>22.2</v>
      </c>
      <c r="AD23" s="393">
        <v>23.2</v>
      </c>
      <c r="AE23" s="393">
        <v>23.2</v>
      </c>
      <c r="AF23" s="393">
        <v>23.2</v>
      </c>
      <c r="AG23" s="393">
        <v>23.2</v>
      </c>
      <c r="AH23" s="357"/>
      <c r="AI23" s="392" t="s">
        <v>466</v>
      </c>
      <c r="AJ23" s="395">
        <v>2822</v>
      </c>
      <c r="AK23" s="395">
        <v>500</v>
      </c>
      <c r="AL23" s="395">
        <v>500</v>
      </c>
      <c r="AM23" s="395">
        <v>500</v>
      </c>
      <c r="AN23" s="395">
        <v>500</v>
      </c>
      <c r="AO23" s="395">
        <v>500</v>
      </c>
      <c r="AP23" s="395">
        <v>2198</v>
      </c>
      <c r="AQ23" s="395">
        <v>2201</v>
      </c>
      <c r="AR23" s="395">
        <v>2250</v>
      </c>
      <c r="AS23" s="395">
        <v>2250</v>
      </c>
      <c r="AT23" s="395">
        <v>2250</v>
      </c>
      <c r="AU23" s="395">
        <v>54</v>
      </c>
      <c r="AV23" s="395">
        <v>60</v>
      </c>
      <c r="AW23" s="395">
        <v>72</v>
      </c>
      <c r="AX23" s="395">
        <v>72</v>
      </c>
      <c r="AY23" s="395">
        <v>72</v>
      </c>
      <c r="AZ23" s="24"/>
      <c r="BA23" s="24"/>
      <c r="BB23" s="24"/>
    </row>
    <row r="24" spans="1:54" x14ac:dyDescent="0.25">
      <c r="A24" s="357"/>
      <c r="B24" s="392" t="s">
        <v>114</v>
      </c>
      <c r="C24" s="393">
        <v>11419</v>
      </c>
      <c r="D24" s="393">
        <v>10671</v>
      </c>
      <c r="E24" s="393">
        <v>10671</v>
      </c>
      <c r="F24" s="393">
        <v>10489</v>
      </c>
      <c r="G24" s="393">
        <v>10306</v>
      </c>
      <c r="H24" s="393">
        <v>10124</v>
      </c>
      <c r="I24" s="393">
        <v>9942</v>
      </c>
      <c r="J24" s="393">
        <v>-36.4</v>
      </c>
      <c r="K24" s="393">
        <v>-0.4</v>
      </c>
      <c r="L24" s="357"/>
      <c r="M24" s="392" t="s">
        <v>468</v>
      </c>
      <c r="N24" s="393">
        <v>11419</v>
      </c>
      <c r="O24" s="394">
        <v>3663</v>
      </c>
      <c r="P24" s="393">
        <v>3505</v>
      </c>
      <c r="Q24" s="393">
        <v>0</v>
      </c>
      <c r="R24" s="393">
        <v>3663</v>
      </c>
      <c r="S24" s="357"/>
      <c r="T24" s="396" t="s">
        <v>114</v>
      </c>
      <c r="U24" s="393">
        <v>11419</v>
      </c>
      <c r="V24" s="393">
        <v>249.1</v>
      </c>
      <c r="W24" s="393">
        <v>297.8</v>
      </c>
      <c r="X24" s="393">
        <v>307.60000000000002</v>
      </c>
      <c r="Y24" s="393">
        <v>317</v>
      </c>
      <c r="Z24" s="393">
        <v>320.8</v>
      </c>
      <c r="AA24" s="393">
        <v>320.8</v>
      </c>
      <c r="AB24" s="393" t="s">
        <v>449</v>
      </c>
      <c r="AC24" s="393" t="s">
        <v>449</v>
      </c>
      <c r="AD24" s="393" t="s">
        <v>449</v>
      </c>
      <c r="AE24" s="393" t="s">
        <v>449</v>
      </c>
      <c r="AF24" s="393" t="s">
        <v>449</v>
      </c>
      <c r="AG24" s="393" t="s">
        <v>449</v>
      </c>
      <c r="AH24" s="357"/>
      <c r="AI24" s="392" t="s">
        <v>114</v>
      </c>
      <c r="AJ24" s="395">
        <v>11419</v>
      </c>
      <c r="AK24" s="395">
        <v>0</v>
      </c>
      <c r="AL24" s="395">
        <v>0</v>
      </c>
      <c r="AM24" s="395">
        <v>0</v>
      </c>
      <c r="AN24" s="395">
        <v>0</v>
      </c>
      <c r="AO24" s="395">
        <v>0</v>
      </c>
      <c r="AP24" s="395">
        <v>11300</v>
      </c>
      <c r="AQ24" s="395">
        <v>11354</v>
      </c>
      <c r="AR24" s="395">
        <v>11409</v>
      </c>
      <c r="AS24" s="395">
        <v>11419</v>
      </c>
      <c r="AT24" s="395">
        <v>11419</v>
      </c>
      <c r="AU24" s="395">
        <v>0</v>
      </c>
      <c r="AV24" s="395">
        <v>0</v>
      </c>
      <c r="AW24" s="395">
        <v>0</v>
      </c>
      <c r="AX24" s="395">
        <v>0</v>
      </c>
      <c r="AY24" s="395">
        <v>0</v>
      </c>
      <c r="AZ24" s="24"/>
      <c r="BA24" s="24"/>
      <c r="BB24" s="24"/>
    </row>
    <row r="25" spans="1:54" x14ac:dyDescent="0.25">
      <c r="A25" s="357"/>
      <c r="B25" s="392" t="s">
        <v>115</v>
      </c>
      <c r="C25" s="393">
        <v>3903</v>
      </c>
      <c r="D25" s="393">
        <v>3038</v>
      </c>
      <c r="E25" s="393">
        <v>3317</v>
      </c>
      <c r="F25" s="393">
        <v>3456</v>
      </c>
      <c r="G25" s="393">
        <v>3595</v>
      </c>
      <c r="H25" s="393">
        <v>3595</v>
      </c>
      <c r="I25" s="393">
        <v>3595</v>
      </c>
      <c r="J25" s="393">
        <v>0</v>
      </c>
      <c r="K25" s="393">
        <v>0</v>
      </c>
      <c r="L25" s="357"/>
      <c r="M25" s="392" t="s">
        <v>469</v>
      </c>
      <c r="N25" s="393">
        <v>3903</v>
      </c>
      <c r="O25" s="394" t="s">
        <v>449</v>
      </c>
      <c r="P25" s="393" t="s">
        <v>449</v>
      </c>
      <c r="Q25" s="393" t="s">
        <v>449</v>
      </c>
      <c r="R25" s="393" t="s">
        <v>449</v>
      </c>
      <c r="S25" s="357"/>
      <c r="T25" s="396" t="s">
        <v>115</v>
      </c>
      <c r="U25" s="393">
        <v>3903</v>
      </c>
      <c r="V25" s="393">
        <v>47.3</v>
      </c>
      <c r="W25" s="393">
        <v>47.2</v>
      </c>
      <c r="X25" s="393">
        <v>47.2</v>
      </c>
      <c r="Y25" s="393">
        <v>47.4</v>
      </c>
      <c r="Z25" s="393">
        <v>47.4</v>
      </c>
      <c r="AA25" s="393" t="s">
        <v>449</v>
      </c>
      <c r="AB25" s="393" t="s">
        <v>449</v>
      </c>
      <c r="AC25" s="393" t="s">
        <v>449</v>
      </c>
      <c r="AD25" s="393" t="s">
        <v>449</v>
      </c>
      <c r="AE25" s="393" t="s">
        <v>449</v>
      </c>
      <c r="AF25" s="393" t="s">
        <v>449</v>
      </c>
      <c r="AG25" s="393" t="s">
        <v>449</v>
      </c>
      <c r="AH25" s="357"/>
      <c r="AI25" s="392" t="s">
        <v>115</v>
      </c>
      <c r="AJ25" s="395">
        <v>3903</v>
      </c>
      <c r="AK25" s="395">
        <v>0</v>
      </c>
      <c r="AL25" s="395">
        <v>0</v>
      </c>
      <c r="AM25" s="395">
        <v>0</v>
      </c>
      <c r="AN25" s="395">
        <v>0</v>
      </c>
      <c r="AO25" s="395" t="s">
        <v>449</v>
      </c>
      <c r="AP25" s="395">
        <v>3181</v>
      </c>
      <c r="AQ25" s="395">
        <v>3472</v>
      </c>
      <c r="AR25" s="395">
        <v>3763</v>
      </c>
      <c r="AS25" s="395">
        <v>3763</v>
      </c>
      <c r="AT25" s="395" t="s">
        <v>449</v>
      </c>
      <c r="AU25" s="395">
        <v>118</v>
      </c>
      <c r="AV25" s="395">
        <v>129</v>
      </c>
      <c r="AW25" s="395">
        <v>140</v>
      </c>
      <c r="AX25" s="395">
        <v>140</v>
      </c>
      <c r="AY25" s="395" t="s">
        <v>449</v>
      </c>
      <c r="AZ25" s="24"/>
      <c r="BA25" s="24"/>
      <c r="BB25" s="24"/>
    </row>
    <row r="26" spans="1:54" x14ac:dyDescent="0.25">
      <c r="A26" s="357"/>
      <c r="B26" s="392" t="s">
        <v>470</v>
      </c>
      <c r="C26" s="393" t="s">
        <v>449</v>
      </c>
      <c r="D26" s="393" t="s">
        <v>449</v>
      </c>
      <c r="E26" s="393" t="s">
        <v>449</v>
      </c>
      <c r="F26" s="393" t="s">
        <v>449</v>
      </c>
      <c r="G26" s="393" t="s">
        <v>449</v>
      </c>
      <c r="H26" s="393" t="s">
        <v>449</v>
      </c>
      <c r="I26" s="393" t="s">
        <v>449</v>
      </c>
      <c r="J26" s="393" t="s">
        <v>449</v>
      </c>
      <c r="K26" s="393" t="s">
        <v>449</v>
      </c>
      <c r="L26" s="357"/>
      <c r="M26" s="392" t="s">
        <v>471</v>
      </c>
      <c r="N26" s="393">
        <v>0</v>
      </c>
      <c r="O26" s="394" t="s">
        <v>449</v>
      </c>
      <c r="P26" s="393" t="s">
        <v>449</v>
      </c>
      <c r="Q26" s="393" t="s">
        <v>449</v>
      </c>
      <c r="R26" s="393" t="s">
        <v>449</v>
      </c>
      <c r="S26" s="357"/>
      <c r="T26" s="396" t="s">
        <v>470</v>
      </c>
      <c r="U26" s="393" t="s">
        <v>449</v>
      </c>
      <c r="V26" s="393" t="s">
        <v>449</v>
      </c>
      <c r="W26" s="393" t="s">
        <v>449</v>
      </c>
      <c r="X26" s="393" t="s">
        <v>449</v>
      </c>
      <c r="Y26" s="393" t="s">
        <v>449</v>
      </c>
      <c r="Z26" s="393" t="s">
        <v>449</v>
      </c>
      <c r="AA26" s="393" t="s">
        <v>449</v>
      </c>
      <c r="AB26" s="393" t="s">
        <v>449</v>
      </c>
      <c r="AC26" s="393" t="s">
        <v>449</v>
      </c>
      <c r="AD26" s="393" t="s">
        <v>449</v>
      </c>
      <c r="AE26" s="393" t="s">
        <v>449</v>
      </c>
      <c r="AF26" s="393" t="s">
        <v>449</v>
      </c>
      <c r="AG26" s="393" t="s">
        <v>449</v>
      </c>
      <c r="AH26" s="357"/>
      <c r="AI26" s="392" t="s">
        <v>470</v>
      </c>
      <c r="AJ26" s="395">
        <v>0</v>
      </c>
      <c r="AK26" s="395" t="s">
        <v>449</v>
      </c>
      <c r="AL26" s="395" t="s">
        <v>449</v>
      </c>
      <c r="AM26" s="395" t="s">
        <v>449</v>
      </c>
      <c r="AN26" s="395" t="s">
        <v>449</v>
      </c>
      <c r="AO26" s="395" t="s">
        <v>449</v>
      </c>
      <c r="AP26" s="395" t="s">
        <v>449</v>
      </c>
      <c r="AQ26" s="395" t="s">
        <v>449</v>
      </c>
      <c r="AR26" s="395" t="s">
        <v>449</v>
      </c>
      <c r="AS26" s="395" t="s">
        <v>449</v>
      </c>
      <c r="AT26" s="395" t="s">
        <v>449</v>
      </c>
      <c r="AU26" s="395" t="s">
        <v>449</v>
      </c>
      <c r="AV26" s="395" t="s">
        <v>449</v>
      </c>
      <c r="AW26" s="395" t="s">
        <v>449</v>
      </c>
      <c r="AX26" s="395" t="s">
        <v>449</v>
      </c>
      <c r="AY26" s="395" t="s">
        <v>449</v>
      </c>
      <c r="AZ26" s="24"/>
      <c r="BA26" s="24"/>
      <c r="BB26" s="24"/>
    </row>
    <row r="27" spans="1:54" x14ac:dyDescent="0.25">
      <c r="A27" s="357"/>
      <c r="B27" s="392" t="s">
        <v>116</v>
      </c>
      <c r="C27" s="393">
        <v>2053</v>
      </c>
      <c r="D27" s="393">
        <v>1741</v>
      </c>
      <c r="E27" s="393">
        <v>1835</v>
      </c>
      <c r="F27" s="393">
        <v>1878</v>
      </c>
      <c r="G27" s="393">
        <v>1925</v>
      </c>
      <c r="H27" s="393">
        <v>1910</v>
      </c>
      <c r="I27" s="393">
        <v>1871</v>
      </c>
      <c r="J27" s="393">
        <v>-5.4</v>
      </c>
      <c r="K27" s="393">
        <v>-0.3</v>
      </c>
      <c r="L27" s="357"/>
      <c r="M27" s="392" t="s">
        <v>472</v>
      </c>
      <c r="N27" s="393">
        <v>2053</v>
      </c>
      <c r="O27" s="394">
        <v>397</v>
      </c>
      <c r="P27" s="393">
        <v>357</v>
      </c>
      <c r="Q27" s="393" t="s">
        <v>449</v>
      </c>
      <c r="R27" s="393">
        <v>397</v>
      </c>
      <c r="S27" s="357"/>
      <c r="T27" s="396" t="s">
        <v>116</v>
      </c>
      <c r="U27" s="393">
        <v>2053</v>
      </c>
      <c r="V27" s="393">
        <v>160.4</v>
      </c>
      <c r="W27" s="393">
        <v>169.9</v>
      </c>
      <c r="X27" s="393">
        <v>172.1</v>
      </c>
      <c r="Y27" s="393">
        <v>175.4</v>
      </c>
      <c r="Z27" s="393">
        <v>183.7</v>
      </c>
      <c r="AA27" s="393">
        <v>193.4</v>
      </c>
      <c r="AB27" s="393" t="s">
        <v>449</v>
      </c>
      <c r="AC27" s="393" t="s">
        <v>449</v>
      </c>
      <c r="AD27" s="393" t="s">
        <v>449</v>
      </c>
      <c r="AE27" s="393" t="s">
        <v>449</v>
      </c>
      <c r="AF27" s="393" t="s">
        <v>449</v>
      </c>
      <c r="AG27" s="393" t="s">
        <v>449</v>
      </c>
      <c r="AH27" s="357"/>
      <c r="AI27" s="392" t="s">
        <v>116</v>
      </c>
      <c r="AJ27" s="395">
        <v>2053</v>
      </c>
      <c r="AK27" s="395" t="s">
        <v>449</v>
      </c>
      <c r="AL27" s="395" t="s">
        <v>449</v>
      </c>
      <c r="AM27" s="395">
        <v>0</v>
      </c>
      <c r="AN27" s="395">
        <v>0</v>
      </c>
      <c r="AO27" s="395">
        <v>0</v>
      </c>
      <c r="AP27" s="395" t="s">
        <v>449</v>
      </c>
      <c r="AQ27" s="395" t="s">
        <v>449</v>
      </c>
      <c r="AR27" s="395">
        <v>1896</v>
      </c>
      <c r="AS27" s="395">
        <v>1920</v>
      </c>
      <c r="AT27" s="395">
        <v>1923</v>
      </c>
      <c r="AU27" s="395" t="s">
        <v>449</v>
      </c>
      <c r="AV27" s="395" t="s">
        <v>449</v>
      </c>
      <c r="AW27" s="395">
        <v>151</v>
      </c>
      <c r="AX27" s="395">
        <v>141</v>
      </c>
      <c r="AY27" s="395">
        <v>130</v>
      </c>
      <c r="AZ27" s="24"/>
      <c r="BA27" s="24"/>
      <c r="BB27" s="24"/>
    </row>
    <row r="28" spans="1:54" x14ac:dyDescent="0.25">
      <c r="A28" s="357"/>
      <c r="B28" s="392" t="s">
        <v>473</v>
      </c>
      <c r="C28" s="393">
        <v>51</v>
      </c>
      <c r="D28" s="393">
        <v>6</v>
      </c>
      <c r="E28" s="393">
        <v>14</v>
      </c>
      <c r="F28" s="393">
        <v>20</v>
      </c>
      <c r="G28" s="393">
        <v>24</v>
      </c>
      <c r="H28" s="393">
        <v>27</v>
      </c>
      <c r="I28" s="393">
        <v>30</v>
      </c>
      <c r="J28" s="393">
        <v>0.5</v>
      </c>
      <c r="K28" s="393">
        <v>2</v>
      </c>
      <c r="L28" s="357"/>
      <c r="M28" s="392" t="s">
        <v>474</v>
      </c>
      <c r="N28" s="393">
        <v>51</v>
      </c>
      <c r="O28" s="394">
        <v>1</v>
      </c>
      <c r="P28" s="393">
        <v>1</v>
      </c>
      <c r="Q28" s="393">
        <v>0</v>
      </c>
      <c r="R28" s="393">
        <v>1</v>
      </c>
      <c r="S28" s="357"/>
      <c r="T28" s="396" t="s">
        <v>473</v>
      </c>
      <c r="U28" s="393">
        <v>51</v>
      </c>
      <c r="V28" s="393">
        <v>2.7</v>
      </c>
      <c r="W28" s="393">
        <v>3.3</v>
      </c>
      <c r="X28" s="393">
        <v>5.2</v>
      </c>
      <c r="Y28" s="393">
        <v>7.4</v>
      </c>
      <c r="Z28" s="393">
        <v>10.5</v>
      </c>
      <c r="AA28" s="393">
        <v>16</v>
      </c>
      <c r="AB28" s="393">
        <v>0.2</v>
      </c>
      <c r="AC28" s="393">
        <v>0.2</v>
      </c>
      <c r="AD28" s="393">
        <v>0.2</v>
      </c>
      <c r="AE28" s="393">
        <v>0.2</v>
      </c>
      <c r="AF28" s="393">
        <v>0.2</v>
      </c>
      <c r="AG28" s="393">
        <v>0.2</v>
      </c>
      <c r="AH28" s="357"/>
      <c r="AI28" s="392" t="s">
        <v>473</v>
      </c>
      <c r="AJ28" s="395">
        <v>51</v>
      </c>
      <c r="AK28" s="395">
        <v>0</v>
      </c>
      <c r="AL28" s="395">
        <v>0</v>
      </c>
      <c r="AM28" s="395">
        <v>0</v>
      </c>
      <c r="AN28" s="395">
        <v>0</v>
      </c>
      <c r="AO28" s="395">
        <v>0</v>
      </c>
      <c r="AP28" s="395">
        <v>17</v>
      </c>
      <c r="AQ28" s="395">
        <v>30</v>
      </c>
      <c r="AR28" s="395">
        <v>45</v>
      </c>
      <c r="AS28" s="395">
        <v>48</v>
      </c>
      <c r="AT28" s="395">
        <v>51</v>
      </c>
      <c r="AU28" s="395">
        <v>0</v>
      </c>
      <c r="AV28" s="395">
        <v>0</v>
      </c>
      <c r="AW28" s="395">
        <v>0</v>
      </c>
      <c r="AX28" s="395">
        <v>0</v>
      </c>
      <c r="AY28" s="395">
        <v>0</v>
      </c>
      <c r="AZ28" s="24"/>
      <c r="BA28" s="24"/>
      <c r="BB28" s="24"/>
    </row>
    <row r="29" spans="1:54" x14ac:dyDescent="0.25">
      <c r="A29" s="357"/>
      <c r="B29" s="392" t="s">
        <v>117</v>
      </c>
      <c r="C29" s="393">
        <v>782</v>
      </c>
      <c r="D29" s="393" t="s">
        <v>449</v>
      </c>
      <c r="E29" s="393" t="s">
        <v>449</v>
      </c>
      <c r="F29" s="393">
        <v>581</v>
      </c>
      <c r="G29" s="393">
        <v>603</v>
      </c>
      <c r="H29" s="393">
        <v>586</v>
      </c>
      <c r="I29" s="393">
        <v>607</v>
      </c>
      <c r="J29" s="393">
        <v>0.4</v>
      </c>
      <c r="K29" s="393">
        <v>0.1</v>
      </c>
      <c r="L29" s="357"/>
      <c r="M29" s="392" t="s">
        <v>475</v>
      </c>
      <c r="N29" s="393">
        <v>782</v>
      </c>
      <c r="O29" s="394">
        <v>121</v>
      </c>
      <c r="P29" s="393">
        <v>102</v>
      </c>
      <c r="Q29" s="393" t="s">
        <v>449</v>
      </c>
      <c r="R29" s="393" t="s">
        <v>449</v>
      </c>
      <c r="S29" s="357"/>
      <c r="T29" s="396" t="s">
        <v>117</v>
      </c>
      <c r="U29" s="393">
        <v>782</v>
      </c>
      <c r="V29" s="393" t="s">
        <v>449</v>
      </c>
      <c r="W29" s="393" t="s">
        <v>449</v>
      </c>
      <c r="X29" s="393">
        <v>106.2</v>
      </c>
      <c r="Y29" s="393">
        <v>131</v>
      </c>
      <c r="Z29" s="393">
        <v>151</v>
      </c>
      <c r="AA29" s="393">
        <v>155.19999999999999</v>
      </c>
      <c r="AB29" s="393" t="s">
        <v>449</v>
      </c>
      <c r="AC29" s="393" t="s">
        <v>449</v>
      </c>
      <c r="AD29" s="393" t="s">
        <v>449</v>
      </c>
      <c r="AE29" s="393" t="s">
        <v>449</v>
      </c>
      <c r="AF29" s="393" t="s">
        <v>449</v>
      </c>
      <c r="AG29" s="393" t="s">
        <v>449</v>
      </c>
      <c r="AH29" s="357"/>
      <c r="AI29" s="392" t="s">
        <v>117</v>
      </c>
      <c r="AJ29" s="395">
        <v>782</v>
      </c>
      <c r="AK29" s="395" t="s">
        <v>449</v>
      </c>
      <c r="AL29" s="395" t="s">
        <v>449</v>
      </c>
      <c r="AM29" s="395" t="s">
        <v>449</v>
      </c>
      <c r="AN29" s="395" t="s">
        <v>449</v>
      </c>
      <c r="AO29" s="395" t="s">
        <v>449</v>
      </c>
      <c r="AP29" s="395">
        <v>81</v>
      </c>
      <c r="AQ29" s="395">
        <v>81</v>
      </c>
      <c r="AR29" s="395">
        <v>81</v>
      </c>
      <c r="AS29" s="395">
        <v>97</v>
      </c>
      <c r="AT29" s="395">
        <v>108</v>
      </c>
      <c r="AU29" s="395">
        <v>380</v>
      </c>
      <c r="AV29" s="395">
        <v>549</v>
      </c>
      <c r="AW29" s="395">
        <v>640</v>
      </c>
      <c r="AX29" s="395">
        <v>658</v>
      </c>
      <c r="AY29" s="395">
        <v>674</v>
      </c>
      <c r="AZ29" s="24"/>
      <c r="BA29" s="24"/>
      <c r="BB29" s="24"/>
    </row>
    <row r="30" spans="1:54" x14ac:dyDescent="0.25">
      <c r="A30" s="357"/>
      <c r="B30" s="392" t="s">
        <v>118</v>
      </c>
      <c r="C30" s="393">
        <v>9566</v>
      </c>
      <c r="D30" s="393">
        <v>6708</v>
      </c>
      <c r="E30" s="393">
        <v>7396</v>
      </c>
      <c r="F30" s="393">
        <v>7741</v>
      </c>
      <c r="G30" s="393">
        <v>7979</v>
      </c>
      <c r="H30" s="393">
        <v>8216</v>
      </c>
      <c r="I30" s="393">
        <v>8454</v>
      </c>
      <c r="J30" s="393">
        <v>47.6</v>
      </c>
      <c r="K30" s="393">
        <v>0.6</v>
      </c>
      <c r="L30" s="357"/>
      <c r="M30" s="392" t="s">
        <v>476</v>
      </c>
      <c r="N30" s="393">
        <v>9566</v>
      </c>
      <c r="O30" s="394" t="s">
        <v>449</v>
      </c>
      <c r="P30" s="393" t="s">
        <v>449</v>
      </c>
      <c r="Q30" s="393" t="s">
        <v>449</v>
      </c>
      <c r="R30" s="393" t="s">
        <v>449</v>
      </c>
      <c r="S30" s="357"/>
      <c r="T30" s="396" t="s">
        <v>118</v>
      </c>
      <c r="U30" s="393">
        <v>9566</v>
      </c>
      <c r="V30" s="393">
        <v>112.6</v>
      </c>
      <c r="W30" s="393">
        <v>127.6</v>
      </c>
      <c r="X30" s="393">
        <v>134</v>
      </c>
      <c r="Y30" s="393">
        <v>141.69999999999999</v>
      </c>
      <c r="Z30" s="393">
        <v>148.9</v>
      </c>
      <c r="AA30" s="393" t="s">
        <v>449</v>
      </c>
      <c r="AB30" s="393" t="s">
        <v>449</v>
      </c>
      <c r="AC30" s="393" t="s">
        <v>449</v>
      </c>
      <c r="AD30" s="393" t="s">
        <v>449</v>
      </c>
      <c r="AE30" s="393" t="s">
        <v>449</v>
      </c>
      <c r="AF30" s="393" t="s">
        <v>449</v>
      </c>
      <c r="AG30" s="393" t="s">
        <v>449</v>
      </c>
      <c r="AH30" s="357"/>
      <c r="AI30" s="392" t="s">
        <v>118</v>
      </c>
      <c r="AJ30" s="395">
        <v>9566</v>
      </c>
      <c r="AK30" s="395">
        <v>93</v>
      </c>
      <c r="AL30" s="395">
        <v>93</v>
      </c>
      <c r="AM30" s="395">
        <v>93</v>
      </c>
      <c r="AN30" s="395">
        <v>93</v>
      </c>
      <c r="AO30" s="395">
        <v>93</v>
      </c>
      <c r="AP30" s="395">
        <v>6950</v>
      </c>
      <c r="AQ30" s="395">
        <v>7692</v>
      </c>
      <c r="AR30" s="395">
        <v>8314</v>
      </c>
      <c r="AS30" s="395">
        <v>8565</v>
      </c>
      <c r="AT30" s="395">
        <v>8828</v>
      </c>
      <c r="AU30" s="395">
        <v>131</v>
      </c>
      <c r="AV30" s="395">
        <v>125</v>
      </c>
      <c r="AW30" s="395">
        <v>125</v>
      </c>
      <c r="AX30" s="395">
        <v>126</v>
      </c>
      <c r="AY30" s="395">
        <v>128</v>
      </c>
      <c r="AZ30" s="24"/>
      <c r="BA30" s="24"/>
      <c r="BB30" s="24"/>
    </row>
    <row r="31" spans="1:54" x14ac:dyDescent="0.25">
      <c r="A31" s="357"/>
      <c r="B31" s="392" t="s">
        <v>119</v>
      </c>
      <c r="C31" s="393">
        <v>3411</v>
      </c>
      <c r="D31" s="393">
        <v>2824</v>
      </c>
      <c r="E31" s="393">
        <v>3024</v>
      </c>
      <c r="F31" s="393">
        <v>3088</v>
      </c>
      <c r="G31" s="393">
        <v>3167</v>
      </c>
      <c r="H31" s="393">
        <v>3177</v>
      </c>
      <c r="I31" s="393">
        <v>3199</v>
      </c>
      <c r="J31" s="393">
        <v>3.2</v>
      </c>
      <c r="K31" s="393">
        <v>0.1</v>
      </c>
      <c r="L31" s="357"/>
      <c r="M31" s="392" t="s">
        <v>477</v>
      </c>
      <c r="N31" s="393">
        <v>3411</v>
      </c>
      <c r="O31" s="394">
        <v>672</v>
      </c>
      <c r="P31" s="393">
        <v>618</v>
      </c>
      <c r="Q31" s="393">
        <v>2</v>
      </c>
      <c r="R31" s="393">
        <v>675</v>
      </c>
      <c r="S31" s="357"/>
      <c r="T31" s="396" t="s">
        <v>119</v>
      </c>
      <c r="U31" s="393">
        <v>3411</v>
      </c>
      <c r="V31" s="393">
        <v>139.30000000000001</v>
      </c>
      <c r="W31" s="393">
        <v>165.7</v>
      </c>
      <c r="X31" s="393">
        <v>168.9</v>
      </c>
      <c r="Y31" s="393">
        <v>189.8</v>
      </c>
      <c r="Z31" s="393">
        <v>193.5</v>
      </c>
      <c r="AA31" s="393">
        <v>197.1</v>
      </c>
      <c r="AB31" s="393">
        <v>17</v>
      </c>
      <c r="AC31" s="393">
        <v>16.899999999999999</v>
      </c>
      <c r="AD31" s="393">
        <v>16.899999999999999</v>
      </c>
      <c r="AE31" s="393">
        <v>22.8</v>
      </c>
      <c r="AF31" s="393">
        <v>22.8</v>
      </c>
      <c r="AG31" s="393">
        <v>22.8</v>
      </c>
      <c r="AH31" s="357"/>
      <c r="AI31" s="392" t="s">
        <v>119</v>
      </c>
      <c r="AJ31" s="395">
        <v>3411</v>
      </c>
      <c r="AK31" s="395">
        <v>15</v>
      </c>
      <c r="AL31" s="395">
        <v>15</v>
      </c>
      <c r="AM31" s="395">
        <v>15</v>
      </c>
      <c r="AN31" s="395">
        <v>15</v>
      </c>
      <c r="AO31" s="395">
        <v>17</v>
      </c>
      <c r="AP31" s="395">
        <v>3158</v>
      </c>
      <c r="AQ31" s="395">
        <v>3226</v>
      </c>
      <c r="AR31" s="395">
        <v>3351</v>
      </c>
      <c r="AS31" s="395">
        <v>3364</v>
      </c>
      <c r="AT31" s="395">
        <v>3375</v>
      </c>
      <c r="AU31" s="395">
        <v>0</v>
      </c>
      <c r="AV31" s="395">
        <v>0</v>
      </c>
      <c r="AW31" s="395">
        <v>7</v>
      </c>
      <c r="AX31" s="395">
        <v>12</v>
      </c>
      <c r="AY31" s="395">
        <v>18</v>
      </c>
      <c r="AZ31" s="24"/>
      <c r="BA31" s="24"/>
      <c r="BB31" s="24"/>
    </row>
    <row r="32" spans="1:54" ht="24" x14ac:dyDescent="0.25">
      <c r="A32" s="357"/>
      <c r="B32" s="392" t="s">
        <v>478</v>
      </c>
      <c r="C32" s="393">
        <v>7</v>
      </c>
      <c r="D32" s="393">
        <v>4</v>
      </c>
      <c r="E32" s="393">
        <v>4</v>
      </c>
      <c r="F32" s="393">
        <v>4</v>
      </c>
      <c r="G32" s="393">
        <v>4</v>
      </c>
      <c r="H32" s="393">
        <v>4</v>
      </c>
      <c r="I32" s="393">
        <v>4</v>
      </c>
      <c r="J32" s="393" t="s">
        <v>449</v>
      </c>
      <c r="K32" s="393" t="s">
        <v>449</v>
      </c>
      <c r="L32" s="357"/>
      <c r="M32" s="392" t="s">
        <v>479</v>
      </c>
      <c r="N32" s="393">
        <v>7</v>
      </c>
      <c r="O32" s="394">
        <v>3</v>
      </c>
      <c r="P32" s="393" t="s">
        <v>449</v>
      </c>
      <c r="Q32" s="393" t="s">
        <v>449</v>
      </c>
      <c r="R32" s="393">
        <v>3</v>
      </c>
      <c r="S32" s="357"/>
      <c r="T32" s="396" t="s">
        <v>478</v>
      </c>
      <c r="U32" s="393">
        <v>7</v>
      </c>
      <c r="V32" s="393">
        <v>460</v>
      </c>
      <c r="W32" s="393">
        <v>428.4</v>
      </c>
      <c r="X32" s="393">
        <v>409</v>
      </c>
      <c r="Y32" s="393">
        <v>409</v>
      </c>
      <c r="Z32" s="393">
        <v>409</v>
      </c>
      <c r="AA32" s="393">
        <v>409</v>
      </c>
      <c r="AB32" s="393" t="s">
        <v>449</v>
      </c>
      <c r="AC32" s="393" t="s">
        <v>449</v>
      </c>
      <c r="AD32" s="393" t="s">
        <v>449</v>
      </c>
      <c r="AE32" s="393" t="s">
        <v>449</v>
      </c>
      <c r="AF32" s="393" t="s">
        <v>449</v>
      </c>
      <c r="AG32" s="393" t="s">
        <v>449</v>
      </c>
      <c r="AH32" s="357"/>
      <c r="AI32" s="392" t="s">
        <v>478</v>
      </c>
      <c r="AJ32" s="395">
        <v>7</v>
      </c>
      <c r="AK32" s="395">
        <v>2</v>
      </c>
      <c r="AL32" s="395">
        <v>2</v>
      </c>
      <c r="AM32" s="395">
        <v>2</v>
      </c>
      <c r="AN32" s="395">
        <v>2</v>
      </c>
      <c r="AO32" s="395">
        <v>2</v>
      </c>
      <c r="AP32" s="395">
        <v>5</v>
      </c>
      <c r="AQ32" s="395">
        <v>5</v>
      </c>
      <c r="AR32" s="395">
        <v>5</v>
      </c>
      <c r="AS32" s="395">
        <v>5</v>
      </c>
      <c r="AT32" s="395">
        <v>5</v>
      </c>
      <c r="AU32" s="395">
        <v>0</v>
      </c>
      <c r="AV32" s="395">
        <v>0</v>
      </c>
      <c r="AW32" s="395">
        <v>0</v>
      </c>
      <c r="AX32" s="395">
        <v>0</v>
      </c>
      <c r="AY32" s="395">
        <v>1</v>
      </c>
      <c r="AZ32" s="24"/>
      <c r="BA32" s="24"/>
      <c r="BB32" s="24"/>
    </row>
    <row r="33" spans="1:54" x14ac:dyDescent="0.25">
      <c r="A33" s="357"/>
      <c r="B33" s="392" t="s">
        <v>120</v>
      </c>
      <c r="C33" s="393">
        <v>2201</v>
      </c>
      <c r="D33" s="393">
        <v>1695</v>
      </c>
      <c r="E33" s="393">
        <v>1756</v>
      </c>
      <c r="F33" s="393">
        <v>1835</v>
      </c>
      <c r="G33" s="393">
        <v>1852</v>
      </c>
      <c r="H33" s="393">
        <v>1924</v>
      </c>
      <c r="I33" s="393">
        <v>1936</v>
      </c>
      <c r="J33" s="393">
        <v>8.4</v>
      </c>
      <c r="K33" s="393">
        <v>0.4</v>
      </c>
      <c r="L33" s="357"/>
      <c r="M33" s="392" t="s">
        <v>480</v>
      </c>
      <c r="N33" s="393">
        <v>2201</v>
      </c>
      <c r="O33" s="394">
        <v>559</v>
      </c>
      <c r="P33" s="393">
        <v>474</v>
      </c>
      <c r="Q33" s="393">
        <v>2</v>
      </c>
      <c r="R33" s="393">
        <v>561</v>
      </c>
      <c r="S33" s="357"/>
      <c r="T33" s="396" t="s">
        <v>120</v>
      </c>
      <c r="U33" s="393">
        <v>2201</v>
      </c>
      <c r="V33" s="393">
        <v>212.3</v>
      </c>
      <c r="W33" s="393">
        <v>222.5</v>
      </c>
      <c r="X33" s="393">
        <v>219</v>
      </c>
      <c r="Y33" s="393">
        <v>225.7</v>
      </c>
      <c r="Z33" s="393">
        <v>245.6</v>
      </c>
      <c r="AA33" s="393">
        <v>254</v>
      </c>
      <c r="AB33" s="393">
        <v>30</v>
      </c>
      <c r="AC33" s="393">
        <v>30.1</v>
      </c>
      <c r="AD33" s="393">
        <v>30.1</v>
      </c>
      <c r="AE33" s="393">
        <v>29.8</v>
      </c>
      <c r="AF33" s="393">
        <v>34.6</v>
      </c>
      <c r="AG33" s="393">
        <v>34.6</v>
      </c>
      <c r="AH33" s="357"/>
      <c r="AI33" s="392" t="s">
        <v>120</v>
      </c>
      <c r="AJ33" s="395">
        <v>2201</v>
      </c>
      <c r="AK33" s="395">
        <v>20</v>
      </c>
      <c r="AL33" s="395">
        <v>21</v>
      </c>
      <c r="AM33" s="395">
        <v>26</v>
      </c>
      <c r="AN33" s="395">
        <v>27</v>
      </c>
      <c r="AO33" s="395">
        <v>27</v>
      </c>
      <c r="AP33" s="395">
        <v>1925</v>
      </c>
      <c r="AQ33" s="395">
        <v>1999</v>
      </c>
      <c r="AR33" s="395">
        <v>2144</v>
      </c>
      <c r="AS33" s="395">
        <v>2160</v>
      </c>
      <c r="AT33" s="395">
        <v>2174</v>
      </c>
      <c r="AU33" s="395">
        <v>0</v>
      </c>
      <c r="AV33" s="395">
        <v>0</v>
      </c>
      <c r="AW33" s="395">
        <v>0</v>
      </c>
      <c r="AX33" s="395">
        <v>0</v>
      </c>
      <c r="AY33" s="395">
        <v>0</v>
      </c>
      <c r="AZ33" s="24"/>
      <c r="BA33" s="24"/>
      <c r="BB33" s="24"/>
    </row>
    <row r="34" spans="1:54" ht="24" x14ac:dyDescent="0.25">
      <c r="A34" s="357"/>
      <c r="B34" s="392" t="s">
        <v>121</v>
      </c>
      <c r="C34" s="393">
        <v>89</v>
      </c>
      <c r="D34" s="393">
        <v>86</v>
      </c>
      <c r="E34" s="393">
        <v>87</v>
      </c>
      <c r="F34" s="393">
        <v>86</v>
      </c>
      <c r="G34" s="393">
        <v>86</v>
      </c>
      <c r="H34" s="393">
        <v>86</v>
      </c>
      <c r="I34" s="393" t="s">
        <v>449</v>
      </c>
      <c r="J34" s="393" t="s">
        <v>449</v>
      </c>
      <c r="K34" s="393" t="s">
        <v>449</v>
      </c>
      <c r="L34" s="357"/>
      <c r="M34" s="392" t="s">
        <v>481</v>
      </c>
      <c r="N34" s="393">
        <v>89</v>
      </c>
      <c r="O34" s="394">
        <v>35</v>
      </c>
      <c r="P34" s="393" t="s">
        <v>449</v>
      </c>
      <c r="Q34" s="393" t="s">
        <v>449</v>
      </c>
      <c r="R34" s="393" t="s">
        <v>449</v>
      </c>
      <c r="S34" s="357"/>
      <c r="T34" s="396" t="s">
        <v>121</v>
      </c>
      <c r="U34" s="393">
        <v>89</v>
      </c>
      <c r="V34" s="393">
        <v>237.5</v>
      </c>
      <c r="W34" s="393">
        <v>299.3</v>
      </c>
      <c r="X34" s="393">
        <v>299.10000000000002</v>
      </c>
      <c r="Y34" s="393">
        <v>352.4</v>
      </c>
      <c r="Z34" s="393">
        <v>369</v>
      </c>
      <c r="AA34" s="393">
        <v>390.1</v>
      </c>
      <c r="AB34" s="393" t="s">
        <v>449</v>
      </c>
      <c r="AC34" s="393" t="s">
        <v>449</v>
      </c>
      <c r="AD34" s="393" t="s">
        <v>449</v>
      </c>
      <c r="AE34" s="393" t="s">
        <v>449</v>
      </c>
      <c r="AF34" s="393" t="s">
        <v>449</v>
      </c>
      <c r="AG34" s="393" t="s">
        <v>449</v>
      </c>
      <c r="AH34" s="357"/>
      <c r="AI34" s="392" t="s">
        <v>121</v>
      </c>
      <c r="AJ34" s="395">
        <v>89</v>
      </c>
      <c r="AK34" s="395">
        <v>0</v>
      </c>
      <c r="AL34" s="395">
        <v>0</v>
      </c>
      <c r="AM34" s="395">
        <v>0</v>
      </c>
      <c r="AN34" s="395">
        <v>0</v>
      </c>
      <c r="AO34" s="395">
        <v>0</v>
      </c>
      <c r="AP34" s="395">
        <v>86</v>
      </c>
      <c r="AQ34" s="395">
        <v>87</v>
      </c>
      <c r="AR34" s="395">
        <v>89</v>
      </c>
      <c r="AS34" s="395">
        <v>89</v>
      </c>
      <c r="AT34" s="395">
        <v>89</v>
      </c>
      <c r="AU34" s="395">
        <v>0</v>
      </c>
      <c r="AV34" s="395">
        <v>0</v>
      </c>
      <c r="AW34" s="395">
        <v>0</v>
      </c>
      <c r="AX34" s="395">
        <v>0</v>
      </c>
      <c r="AY34" s="395">
        <v>0</v>
      </c>
      <c r="AZ34" s="24"/>
      <c r="BA34" s="24"/>
      <c r="BB34" s="24"/>
    </row>
    <row r="35" spans="1:54" x14ac:dyDescent="0.25">
      <c r="A35" s="357"/>
      <c r="B35" s="392" t="s">
        <v>122</v>
      </c>
      <c r="C35" s="393">
        <v>0</v>
      </c>
      <c r="D35" s="393" t="s">
        <v>449</v>
      </c>
      <c r="E35" s="393" t="s">
        <v>449</v>
      </c>
      <c r="F35" s="393" t="s">
        <v>449</v>
      </c>
      <c r="G35" s="393" t="s">
        <v>449</v>
      </c>
      <c r="H35" s="393" t="s">
        <v>449</v>
      </c>
      <c r="I35" s="393" t="s">
        <v>449</v>
      </c>
      <c r="J35" s="393" t="s">
        <v>449</v>
      </c>
      <c r="K35" s="393" t="s">
        <v>449</v>
      </c>
      <c r="L35" s="357"/>
      <c r="M35" s="392" t="s">
        <v>482</v>
      </c>
      <c r="N35" s="393">
        <v>0</v>
      </c>
      <c r="O35" s="394" t="s">
        <v>449</v>
      </c>
      <c r="P35" s="393" t="s">
        <v>449</v>
      </c>
      <c r="Q35" s="393" t="s">
        <v>449</v>
      </c>
      <c r="R35" s="393" t="s">
        <v>449</v>
      </c>
      <c r="S35" s="357"/>
      <c r="T35" s="396" t="s">
        <v>122</v>
      </c>
      <c r="U35" s="393">
        <v>0</v>
      </c>
      <c r="V35" s="393">
        <v>230.5</v>
      </c>
      <c r="W35" s="393">
        <v>230.5</v>
      </c>
      <c r="X35" s="393">
        <v>230.5</v>
      </c>
      <c r="Y35" s="393">
        <v>230.5</v>
      </c>
      <c r="Z35" s="393">
        <v>230.5</v>
      </c>
      <c r="AA35" s="393" t="s">
        <v>449</v>
      </c>
      <c r="AB35" s="393" t="s">
        <v>449</v>
      </c>
      <c r="AC35" s="393" t="s">
        <v>449</v>
      </c>
      <c r="AD35" s="393" t="s">
        <v>449</v>
      </c>
      <c r="AE35" s="393" t="s">
        <v>449</v>
      </c>
      <c r="AF35" s="393" t="s">
        <v>449</v>
      </c>
      <c r="AG35" s="393" t="s">
        <v>449</v>
      </c>
      <c r="AH35" s="357"/>
      <c r="AI35" s="392" t="s">
        <v>122</v>
      </c>
      <c r="AJ35" s="395">
        <v>0</v>
      </c>
      <c r="AK35" s="395">
        <v>0</v>
      </c>
      <c r="AL35" s="395">
        <v>0</v>
      </c>
      <c r="AM35" s="395">
        <v>0</v>
      </c>
      <c r="AN35" s="395">
        <v>0</v>
      </c>
      <c r="AO35" s="395" t="s">
        <v>449</v>
      </c>
      <c r="AP35" s="395">
        <v>0</v>
      </c>
      <c r="AQ35" s="395">
        <v>0</v>
      </c>
      <c r="AR35" s="395">
        <v>0</v>
      </c>
      <c r="AS35" s="395">
        <v>0</v>
      </c>
      <c r="AT35" s="395" t="s">
        <v>449</v>
      </c>
      <c r="AU35" s="395">
        <v>0</v>
      </c>
      <c r="AV35" s="395">
        <v>0</v>
      </c>
      <c r="AW35" s="395">
        <v>0</v>
      </c>
      <c r="AX35" s="395">
        <v>0</v>
      </c>
      <c r="AY35" s="395" t="s">
        <v>449</v>
      </c>
      <c r="AZ35" s="24"/>
      <c r="BA35" s="24"/>
      <c r="BB35" s="24"/>
    </row>
    <row r="36" spans="1:54" x14ac:dyDescent="0.25">
      <c r="A36" s="357"/>
      <c r="B36" s="392" t="s">
        <v>483</v>
      </c>
      <c r="C36" s="393" t="s">
        <v>449</v>
      </c>
      <c r="D36" s="393" t="s">
        <v>449</v>
      </c>
      <c r="E36" s="393" t="s">
        <v>449</v>
      </c>
      <c r="F36" s="393" t="s">
        <v>449</v>
      </c>
      <c r="G36" s="393" t="s">
        <v>449</v>
      </c>
      <c r="H36" s="393" t="s">
        <v>449</v>
      </c>
      <c r="I36" s="393" t="s">
        <v>449</v>
      </c>
      <c r="J36" s="393" t="s">
        <v>449</v>
      </c>
      <c r="K36" s="393" t="s">
        <v>449</v>
      </c>
      <c r="L36" s="357"/>
      <c r="M36" s="392" t="s">
        <v>484</v>
      </c>
      <c r="N36" s="393">
        <v>0</v>
      </c>
      <c r="O36" s="394" t="s">
        <v>449</v>
      </c>
      <c r="P36" s="393" t="s">
        <v>449</v>
      </c>
      <c r="Q36" s="393" t="s">
        <v>449</v>
      </c>
      <c r="R36" s="393" t="s">
        <v>449</v>
      </c>
      <c r="S36" s="357"/>
      <c r="T36" s="396" t="s">
        <v>483</v>
      </c>
      <c r="U36" s="393" t="s">
        <v>449</v>
      </c>
      <c r="V36" s="393" t="s">
        <v>449</v>
      </c>
      <c r="W36" s="393" t="s">
        <v>449</v>
      </c>
      <c r="X36" s="393" t="s">
        <v>449</v>
      </c>
      <c r="Y36" s="393" t="s">
        <v>449</v>
      </c>
      <c r="Z36" s="393" t="s">
        <v>449</v>
      </c>
      <c r="AA36" s="393" t="s">
        <v>449</v>
      </c>
      <c r="AB36" s="393" t="s">
        <v>449</v>
      </c>
      <c r="AC36" s="393" t="s">
        <v>449</v>
      </c>
      <c r="AD36" s="393" t="s">
        <v>449</v>
      </c>
      <c r="AE36" s="393" t="s">
        <v>449</v>
      </c>
      <c r="AF36" s="393" t="s">
        <v>449</v>
      </c>
      <c r="AG36" s="393" t="s">
        <v>449</v>
      </c>
      <c r="AH36" s="357"/>
      <c r="AI36" s="392" t="s">
        <v>483</v>
      </c>
      <c r="AJ36" s="395">
        <v>0</v>
      </c>
      <c r="AK36" s="395" t="s">
        <v>449</v>
      </c>
      <c r="AL36" s="395" t="s">
        <v>449</v>
      </c>
      <c r="AM36" s="395" t="s">
        <v>449</v>
      </c>
      <c r="AN36" s="395" t="s">
        <v>449</v>
      </c>
      <c r="AO36" s="395" t="s">
        <v>449</v>
      </c>
      <c r="AP36" s="395" t="s">
        <v>449</v>
      </c>
      <c r="AQ36" s="395" t="s">
        <v>449</v>
      </c>
      <c r="AR36" s="395" t="s">
        <v>449</v>
      </c>
      <c r="AS36" s="395" t="s">
        <v>449</v>
      </c>
      <c r="AT36" s="395" t="s">
        <v>449</v>
      </c>
      <c r="AU36" s="395" t="s">
        <v>449</v>
      </c>
      <c r="AV36" s="395" t="s">
        <v>449</v>
      </c>
      <c r="AW36" s="395" t="s">
        <v>449</v>
      </c>
      <c r="AX36" s="395" t="s">
        <v>449</v>
      </c>
      <c r="AY36" s="395" t="s">
        <v>449</v>
      </c>
      <c r="AZ36" s="24"/>
      <c r="BA36" s="24"/>
      <c r="BB36" s="24"/>
    </row>
    <row r="37" spans="1:54" ht="24" x14ac:dyDescent="0.25">
      <c r="A37" s="357"/>
      <c r="B37" s="392" t="s">
        <v>485</v>
      </c>
      <c r="C37" s="393">
        <v>827</v>
      </c>
      <c r="D37" s="393">
        <v>545</v>
      </c>
      <c r="E37" s="393">
        <v>545</v>
      </c>
      <c r="F37" s="393">
        <v>545</v>
      </c>
      <c r="G37" s="393">
        <v>728</v>
      </c>
      <c r="H37" s="393">
        <v>728</v>
      </c>
      <c r="I37" s="393">
        <v>728</v>
      </c>
      <c r="J37" s="393" t="s">
        <v>449</v>
      </c>
      <c r="K37" s="393" t="s">
        <v>449</v>
      </c>
      <c r="L37" s="357"/>
      <c r="M37" s="392" t="s">
        <v>486</v>
      </c>
      <c r="N37" s="393">
        <v>827</v>
      </c>
      <c r="O37" s="394">
        <v>121</v>
      </c>
      <c r="P37" s="393">
        <v>116</v>
      </c>
      <c r="Q37" s="393">
        <v>0</v>
      </c>
      <c r="R37" s="393">
        <v>122</v>
      </c>
      <c r="S37" s="357"/>
      <c r="T37" s="396" t="s">
        <v>485</v>
      </c>
      <c r="U37" s="393">
        <v>827</v>
      </c>
      <c r="V37" s="393" t="s">
        <v>449</v>
      </c>
      <c r="W37" s="393">
        <v>115.9</v>
      </c>
      <c r="X37" s="393">
        <v>115.9</v>
      </c>
      <c r="Y37" s="393">
        <v>146.80000000000001</v>
      </c>
      <c r="Z37" s="393">
        <v>146.80000000000001</v>
      </c>
      <c r="AA37" s="393">
        <v>146.80000000000001</v>
      </c>
      <c r="AB37" s="393" t="s">
        <v>449</v>
      </c>
      <c r="AC37" s="393">
        <v>12.7</v>
      </c>
      <c r="AD37" s="393">
        <v>12.7</v>
      </c>
      <c r="AE37" s="393">
        <v>2.9</v>
      </c>
      <c r="AF37" s="393">
        <v>2.9</v>
      </c>
      <c r="AG37" s="393">
        <v>2.9</v>
      </c>
      <c r="AH37" s="357"/>
      <c r="AI37" s="392" t="s">
        <v>485</v>
      </c>
      <c r="AJ37" s="395">
        <v>827</v>
      </c>
      <c r="AK37" s="395" t="s">
        <v>449</v>
      </c>
      <c r="AL37" s="395" t="s">
        <v>449</v>
      </c>
      <c r="AM37" s="395">
        <v>109</v>
      </c>
      <c r="AN37" s="395">
        <v>109</v>
      </c>
      <c r="AO37" s="395">
        <v>91</v>
      </c>
      <c r="AP37" s="395" t="s">
        <v>449</v>
      </c>
      <c r="AQ37" s="395" t="s">
        <v>449</v>
      </c>
      <c r="AR37" s="395">
        <v>710</v>
      </c>
      <c r="AS37" s="395">
        <v>710</v>
      </c>
      <c r="AT37" s="395">
        <v>727</v>
      </c>
      <c r="AU37" s="395" t="s">
        <v>449</v>
      </c>
      <c r="AV37" s="395" t="s">
        <v>449</v>
      </c>
      <c r="AW37" s="395">
        <v>8</v>
      </c>
      <c r="AX37" s="395">
        <v>8</v>
      </c>
      <c r="AY37" s="395">
        <v>8</v>
      </c>
      <c r="AZ37" s="24"/>
      <c r="BA37" s="24"/>
      <c r="BB37" s="24"/>
    </row>
    <row r="38" spans="1:54" ht="24" x14ac:dyDescent="0.25">
      <c r="A38" s="357"/>
      <c r="B38" s="392" t="s">
        <v>123</v>
      </c>
      <c r="C38" s="393">
        <v>370</v>
      </c>
      <c r="D38" s="393">
        <v>276</v>
      </c>
      <c r="E38" s="393">
        <v>288</v>
      </c>
      <c r="F38" s="393">
        <v>292</v>
      </c>
      <c r="G38" s="393">
        <v>299</v>
      </c>
      <c r="H38" s="393">
        <v>295</v>
      </c>
      <c r="I38" s="393">
        <v>299</v>
      </c>
      <c r="J38" s="393">
        <v>0</v>
      </c>
      <c r="K38" s="393">
        <v>0</v>
      </c>
      <c r="L38" s="357"/>
      <c r="M38" s="392" t="s">
        <v>487</v>
      </c>
      <c r="N38" s="393">
        <v>370</v>
      </c>
      <c r="O38" s="394">
        <v>83</v>
      </c>
      <c r="P38" s="393">
        <v>67</v>
      </c>
      <c r="Q38" s="393">
        <v>0</v>
      </c>
      <c r="R38" s="393">
        <v>83</v>
      </c>
      <c r="S38" s="357"/>
      <c r="T38" s="396" t="s">
        <v>123</v>
      </c>
      <c r="U38" s="393">
        <v>370</v>
      </c>
      <c r="V38" s="393">
        <v>151.9</v>
      </c>
      <c r="W38" s="393">
        <v>169.7</v>
      </c>
      <c r="X38" s="393">
        <v>194.8</v>
      </c>
      <c r="Y38" s="393">
        <v>203.5</v>
      </c>
      <c r="Z38" s="393">
        <v>216.6</v>
      </c>
      <c r="AA38" s="393">
        <v>223.9</v>
      </c>
      <c r="AB38" s="393" t="s">
        <v>449</v>
      </c>
      <c r="AC38" s="393" t="s">
        <v>449</v>
      </c>
      <c r="AD38" s="393" t="s">
        <v>449</v>
      </c>
      <c r="AE38" s="393" t="s">
        <v>449</v>
      </c>
      <c r="AF38" s="393" t="s">
        <v>449</v>
      </c>
      <c r="AG38" s="393" t="s">
        <v>449</v>
      </c>
      <c r="AH38" s="357"/>
      <c r="AI38" s="392" t="s">
        <v>123</v>
      </c>
      <c r="AJ38" s="395">
        <v>370</v>
      </c>
      <c r="AK38" s="395">
        <v>0</v>
      </c>
      <c r="AL38" s="395">
        <v>0</v>
      </c>
      <c r="AM38" s="395">
        <v>0</v>
      </c>
      <c r="AN38" s="395">
        <v>0</v>
      </c>
      <c r="AO38" s="395" t="s">
        <v>449</v>
      </c>
      <c r="AP38" s="395">
        <v>314</v>
      </c>
      <c r="AQ38" s="395">
        <v>356</v>
      </c>
      <c r="AR38" s="395">
        <v>370</v>
      </c>
      <c r="AS38" s="395">
        <v>362</v>
      </c>
      <c r="AT38" s="395">
        <v>367</v>
      </c>
      <c r="AU38" s="395">
        <v>31</v>
      </c>
      <c r="AV38" s="395">
        <v>4</v>
      </c>
      <c r="AW38" s="395">
        <v>4</v>
      </c>
      <c r="AX38" s="395">
        <v>3</v>
      </c>
      <c r="AY38" s="395">
        <v>3</v>
      </c>
      <c r="AZ38" s="24"/>
      <c r="BA38" s="24"/>
      <c r="BB38" s="24"/>
    </row>
    <row r="39" spans="1:54" ht="36" x14ac:dyDescent="0.25">
      <c r="A39" s="357"/>
      <c r="B39" s="392" t="s">
        <v>488</v>
      </c>
      <c r="C39" s="393">
        <v>1001</v>
      </c>
      <c r="D39" s="393">
        <v>804</v>
      </c>
      <c r="E39" s="393">
        <v>804</v>
      </c>
      <c r="F39" s="393">
        <v>804</v>
      </c>
      <c r="G39" s="393">
        <v>804</v>
      </c>
      <c r="H39" s="393">
        <v>804</v>
      </c>
      <c r="I39" s="393">
        <v>804</v>
      </c>
      <c r="J39" s="393" t="s">
        <v>449</v>
      </c>
      <c r="K39" s="393" t="s">
        <v>449</v>
      </c>
      <c r="L39" s="357"/>
      <c r="M39" s="392" t="s">
        <v>489</v>
      </c>
      <c r="N39" s="393">
        <v>1001</v>
      </c>
      <c r="O39" s="394">
        <v>76</v>
      </c>
      <c r="P39" s="393">
        <v>66</v>
      </c>
      <c r="Q39" s="393" t="s">
        <v>449</v>
      </c>
      <c r="R39" s="393" t="s">
        <v>449</v>
      </c>
      <c r="S39" s="357"/>
      <c r="T39" s="396" t="s">
        <v>488</v>
      </c>
      <c r="U39" s="393">
        <v>1001</v>
      </c>
      <c r="V39" s="393">
        <v>83.7</v>
      </c>
      <c r="W39" s="393">
        <v>82.4</v>
      </c>
      <c r="X39" s="393">
        <v>80</v>
      </c>
      <c r="Y39" s="393">
        <v>79.599999999999994</v>
      </c>
      <c r="Z39" s="393">
        <v>76.8</v>
      </c>
      <c r="AA39" s="393">
        <v>76.3</v>
      </c>
      <c r="AB39" s="393" t="s">
        <v>449</v>
      </c>
      <c r="AC39" s="393" t="s">
        <v>449</v>
      </c>
      <c r="AD39" s="393" t="s">
        <v>449</v>
      </c>
      <c r="AE39" s="393" t="s">
        <v>449</v>
      </c>
      <c r="AF39" s="393" t="s">
        <v>449</v>
      </c>
      <c r="AG39" s="393" t="s">
        <v>449</v>
      </c>
      <c r="AH39" s="357"/>
      <c r="AI39" s="392" t="s">
        <v>488</v>
      </c>
      <c r="AJ39" s="397">
        <v>1001</v>
      </c>
      <c r="AK39" s="397" t="s">
        <v>449</v>
      </c>
      <c r="AL39" s="397" t="s">
        <v>449</v>
      </c>
      <c r="AM39" s="397" t="s">
        <v>449</v>
      </c>
      <c r="AN39" s="397" t="s">
        <v>449</v>
      </c>
      <c r="AO39" s="397" t="s">
        <v>449</v>
      </c>
      <c r="AP39" s="397" t="s">
        <v>449</v>
      </c>
      <c r="AQ39" s="397" t="s">
        <v>449</v>
      </c>
      <c r="AR39" s="397" t="s">
        <v>449</v>
      </c>
      <c r="AS39" s="397" t="s">
        <v>449</v>
      </c>
      <c r="AT39" s="397" t="s">
        <v>449</v>
      </c>
      <c r="AU39" s="397" t="s">
        <v>449</v>
      </c>
      <c r="AV39" s="397" t="s">
        <v>449</v>
      </c>
      <c r="AW39" s="397" t="s">
        <v>449</v>
      </c>
      <c r="AX39" s="397" t="s">
        <v>449</v>
      </c>
      <c r="AY39" s="397" t="s">
        <v>449</v>
      </c>
      <c r="AZ39" s="24"/>
      <c r="BA39" s="24"/>
      <c r="BB39" s="24"/>
    </row>
    <row r="40" spans="1:54" x14ac:dyDescent="0.25">
      <c r="A40" s="357"/>
      <c r="B40" s="392" t="s">
        <v>278</v>
      </c>
      <c r="C40" s="393">
        <v>12180</v>
      </c>
      <c r="D40" s="393">
        <v>8510</v>
      </c>
      <c r="E40" s="393">
        <v>8448</v>
      </c>
      <c r="F40" s="393">
        <v>8393</v>
      </c>
      <c r="G40" s="393">
        <v>8326</v>
      </c>
      <c r="H40" s="393">
        <v>8295</v>
      </c>
      <c r="I40" s="393">
        <v>8264</v>
      </c>
      <c r="J40" s="393">
        <v>-6.2</v>
      </c>
      <c r="K40" s="393">
        <v>-0.1</v>
      </c>
      <c r="L40" s="357"/>
      <c r="M40" s="392" t="s">
        <v>490</v>
      </c>
      <c r="N40" s="393">
        <v>12180</v>
      </c>
      <c r="O40" s="394">
        <v>1233</v>
      </c>
      <c r="P40" s="393">
        <v>1093</v>
      </c>
      <c r="Q40" s="393">
        <v>9</v>
      </c>
      <c r="R40" s="393">
        <v>1242</v>
      </c>
      <c r="S40" s="357"/>
      <c r="T40" s="396" t="s">
        <v>278</v>
      </c>
      <c r="U40" s="393">
        <v>12180</v>
      </c>
      <c r="V40" s="393">
        <v>65</v>
      </c>
      <c r="W40" s="393">
        <v>74.099999999999994</v>
      </c>
      <c r="X40" s="393">
        <v>81.099999999999994</v>
      </c>
      <c r="Y40" s="393">
        <v>88.3</v>
      </c>
      <c r="Z40" s="393">
        <v>94.8</v>
      </c>
      <c r="AA40" s="393">
        <v>101.2</v>
      </c>
      <c r="AB40" s="393">
        <v>2.6</v>
      </c>
      <c r="AC40" s="393">
        <v>3.1</v>
      </c>
      <c r="AD40" s="393">
        <v>3.4</v>
      </c>
      <c r="AE40" s="393">
        <v>3.7</v>
      </c>
      <c r="AF40" s="393">
        <v>4</v>
      </c>
      <c r="AG40" s="393">
        <v>4.3</v>
      </c>
      <c r="AH40" s="357"/>
      <c r="AI40" s="392" t="s">
        <v>278</v>
      </c>
      <c r="AJ40" s="395">
        <v>12180</v>
      </c>
      <c r="AK40" s="395">
        <v>200</v>
      </c>
      <c r="AL40" s="395">
        <v>200</v>
      </c>
      <c r="AM40" s="395">
        <v>200</v>
      </c>
      <c r="AN40" s="395">
        <v>200</v>
      </c>
      <c r="AO40" s="395">
        <v>200</v>
      </c>
      <c r="AP40" s="395" t="s">
        <v>449</v>
      </c>
      <c r="AQ40" s="395" t="s">
        <v>449</v>
      </c>
      <c r="AR40" s="395">
        <v>11787</v>
      </c>
      <c r="AS40" s="395">
        <v>11833</v>
      </c>
      <c r="AT40" s="395">
        <v>11872</v>
      </c>
      <c r="AU40" s="395" t="s">
        <v>449</v>
      </c>
      <c r="AV40" s="395" t="s">
        <v>449</v>
      </c>
      <c r="AW40" s="395">
        <v>115</v>
      </c>
      <c r="AX40" s="395">
        <v>108</v>
      </c>
      <c r="AY40" s="395">
        <v>108</v>
      </c>
      <c r="AZ40" s="24"/>
      <c r="BA40" s="24"/>
      <c r="BB40" s="24"/>
    </row>
    <row r="41" spans="1:54" x14ac:dyDescent="0.25">
      <c r="A41" s="357"/>
      <c r="B41" s="392" t="s">
        <v>124</v>
      </c>
      <c r="C41" s="393">
        <v>9483</v>
      </c>
      <c r="D41" s="393">
        <v>8323</v>
      </c>
      <c r="E41" s="393">
        <v>8342</v>
      </c>
      <c r="F41" s="393">
        <v>8417</v>
      </c>
      <c r="G41" s="393">
        <v>8128</v>
      </c>
      <c r="H41" s="393">
        <v>8268</v>
      </c>
      <c r="I41" s="393">
        <v>8331</v>
      </c>
      <c r="J41" s="393">
        <v>20.3</v>
      </c>
      <c r="K41" s="393">
        <v>0.2</v>
      </c>
      <c r="L41" s="357"/>
      <c r="M41" s="392" t="s">
        <v>491</v>
      </c>
      <c r="N41" s="393">
        <v>9483</v>
      </c>
      <c r="O41" s="394">
        <v>2730</v>
      </c>
      <c r="P41" s="393">
        <v>2366</v>
      </c>
      <c r="Q41" s="393" t="s">
        <v>449</v>
      </c>
      <c r="R41" s="393">
        <v>2730</v>
      </c>
      <c r="S41" s="357"/>
      <c r="T41" s="396" t="s">
        <v>124</v>
      </c>
      <c r="U41" s="393">
        <v>9483</v>
      </c>
      <c r="V41" s="393">
        <v>167.2</v>
      </c>
      <c r="W41" s="393">
        <v>191.6</v>
      </c>
      <c r="X41" s="393">
        <v>207.5</v>
      </c>
      <c r="Y41" s="393">
        <v>254.3</v>
      </c>
      <c r="Z41" s="393">
        <v>270.7</v>
      </c>
      <c r="AA41" s="393">
        <v>287.89999999999998</v>
      </c>
      <c r="AB41" s="393" t="s">
        <v>449</v>
      </c>
      <c r="AC41" s="393" t="s">
        <v>449</v>
      </c>
      <c r="AD41" s="393" t="s">
        <v>449</v>
      </c>
      <c r="AE41" s="393" t="s">
        <v>449</v>
      </c>
      <c r="AF41" s="393" t="s">
        <v>449</v>
      </c>
      <c r="AG41" s="393" t="s">
        <v>449</v>
      </c>
      <c r="AH41" s="357"/>
      <c r="AI41" s="392" t="s">
        <v>124</v>
      </c>
      <c r="AJ41" s="395">
        <v>9483</v>
      </c>
      <c r="AK41" s="395" t="s">
        <v>449</v>
      </c>
      <c r="AL41" s="395">
        <v>0</v>
      </c>
      <c r="AM41" s="395">
        <v>0</v>
      </c>
      <c r="AN41" s="395">
        <v>0</v>
      </c>
      <c r="AO41" s="395">
        <v>0</v>
      </c>
      <c r="AP41" s="395" t="s">
        <v>449</v>
      </c>
      <c r="AQ41" s="395">
        <v>9053</v>
      </c>
      <c r="AR41" s="395">
        <v>9325</v>
      </c>
      <c r="AS41" s="395">
        <v>9416</v>
      </c>
      <c r="AT41" s="395">
        <v>9479</v>
      </c>
      <c r="AU41" s="395" t="s">
        <v>449</v>
      </c>
      <c r="AV41" s="395">
        <v>6</v>
      </c>
      <c r="AW41" s="395">
        <v>4</v>
      </c>
      <c r="AX41" s="395">
        <v>4</v>
      </c>
      <c r="AY41" s="395">
        <v>4</v>
      </c>
      <c r="AZ41" s="24"/>
      <c r="BA41" s="24"/>
      <c r="BB41" s="24"/>
    </row>
    <row r="42" spans="1:54" x14ac:dyDescent="0.25">
      <c r="A42" s="357"/>
      <c r="B42" s="392" t="s">
        <v>125</v>
      </c>
      <c r="C42" s="393">
        <v>3312</v>
      </c>
      <c r="D42" s="393">
        <v>2239</v>
      </c>
      <c r="E42" s="393">
        <v>2173</v>
      </c>
      <c r="F42" s="393">
        <v>2194</v>
      </c>
      <c r="G42" s="393">
        <v>2142</v>
      </c>
      <c r="H42" s="393">
        <v>2199</v>
      </c>
      <c r="I42" s="393">
        <v>2199</v>
      </c>
      <c r="J42" s="393">
        <v>5.7</v>
      </c>
      <c r="K42" s="393">
        <v>0.3</v>
      </c>
      <c r="L42" s="357"/>
      <c r="M42" s="392" t="s">
        <v>492</v>
      </c>
      <c r="N42" s="393">
        <v>3312</v>
      </c>
      <c r="O42" s="394" t="s">
        <v>449</v>
      </c>
      <c r="P42" s="393" t="s">
        <v>449</v>
      </c>
      <c r="Q42" s="393" t="s">
        <v>449</v>
      </c>
      <c r="R42" s="393" t="s">
        <v>449</v>
      </c>
      <c r="S42" s="357"/>
      <c r="T42" s="396" t="s">
        <v>125</v>
      </c>
      <c r="U42" s="393">
        <v>3312</v>
      </c>
      <c r="V42" s="393" t="s">
        <v>449</v>
      </c>
      <c r="W42" s="393">
        <v>60.2</v>
      </c>
      <c r="X42" s="393">
        <v>55.9</v>
      </c>
      <c r="Y42" s="393">
        <v>52.3</v>
      </c>
      <c r="Z42" s="393">
        <v>51.7</v>
      </c>
      <c r="AA42" s="393" t="s">
        <v>449</v>
      </c>
      <c r="AB42" s="393" t="s">
        <v>449</v>
      </c>
      <c r="AC42" s="393" t="s">
        <v>449</v>
      </c>
      <c r="AD42" s="393" t="s">
        <v>449</v>
      </c>
      <c r="AE42" s="393">
        <v>1.7</v>
      </c>
      <c r="AF42" s="393">
        <v>1.4</v>
      </c>
      <c r="AG42" s="393" t="s">
        <v>449</v>
      </c>
      <c r="AH42" s="357"/>
      <c r="AI42" s="392" t="s">
        <v>125</v>
      </c>
      <c r="AJ42" s="395">
        <v>3312</v>
      </c>
      <c r="AK42" s="395">
        <v>22</v>
      </c>
      <c r="AL42" s="395">
        <v>22</v>
      </c>
      <c r="AM42" s="395">
        <v>22</v>
      </c>
      <c r="AN42" s="395">
        <v>22</v>
      </c>
      <c r="AO42" s="395" t="s">
        <v>449</v>
      </c>
      <c r="AP42" s="395">
        <v>2802</v>
      </c>
      <c r="AQ42" s="395">
        <v>2635</v>
      </c>
      <c r="AR42" s="395">
        <v>2549</v>
      </c>
      <c r="AS42" s="395">
        <v>2595</v>
      </c>
      <c r="AT42" s="395" t="s">
        <v>449</v>
      </c>
      <c r="AU42" s="395">
        <v>574</v>
      </c>
      <c r="AV42" s="395">
        <v>623</v>
      </c>
      <c r="AW42" s="395">
        <v>680</v>
      </c>
      <c r="AX42" s="395">
        <v>695</v>
      </c>
      <c r="AY42" s="395" t="s">
        <v>449</v>
      </c>
      <c r="AZ42" s="24"/>
      <c r="BA42" s="24"/>
      <c r="BB42" s="24"/>
    </row>
    <row r="43" spans="1:54" ht="36" x14ac:dyDescent="0.25">
      <c r="A43" s="357"/>
      <c r="B43" s="392" t="s">
        <v>493</v>
      </c>
      <c r="C43" s="393">
        <v>387</v>
      </c>
      <c r="D43" s="393">
        <v>246</v>
      </c>
      <c r="E43" s="393">
        <v>269</v>
      </c>
      <c r="F43" s="393">
        <v>287</v>
      </c>
      <c r="G43" s="393">
        <v>292</v>
      </c>
      <c r="H43" s="393">
        <v>314</v>
      </c>
      <c r="I43" s="393">
        <v>314</v>
      </c>
      <c r="J43" s="393">
        <v>2.2000000000000002</v>
      </c>
      <c r="K43" s="393">
        <v>0.7</v>
      </c>
      <c r="L43" s="357"/>
      <c r="M43" s="392" t="s">
        <v>494</v>
      </c>
      <c r="N43" s="393">
        <v>387</v>
      </c>
      <c r="O43" s="394">
        <v>40</v>
      </c>
      <c r="P43" s="393">
        <v>37</v>
      </c>
      <c r="Q43" s="393">
        <v>3</v>
      </c>
      <c r="R43" s="393">
        <v>44</v>
      </c>
      <c r="S43" s="357"/>
      <c r="T43" s="396" t="s">
        <v>493</v>
      </c>
      <c r="U43" s="393">
        <v>387</v>
      </c>
      <c r="V43" s="393">
        <v>100.7</v>
      </c>
      <c r="W43" s="393">
        <v>108.3</v>
      </c>
      <c r="X43" s="393">
        <v>109.8</v>
      </c>
      <c r="Y43" s="393">
        <v>106.6</v>
      </c>
      <c r="Z43" s="393">
        <v>106.6</v>
      </c>
      <c r="AA43" s="393">
        <v>103.9</v>
      </c>
      <c r="AB43" s="393">
        <v>46.2</v>
      </c>
      <c r="AC43" s="393">
        <v>46.2</v>
      </c>
      <c r="AD43" s="393">
        <v>47.3</v>
      </c>
      <c r="AE43" s="393">
        <v>46.2</v>
      </c>
      <c r="AF43" s="393">
        <v>46.3</v>
      </c>
      <c r="AG43" s="393">
        <v>46.2</v>
      </c>
      <c r="AH43" s="357"/>
      <c r="AI43" s="392" t="s">
        <v>493</v>
      </c>
      <c r="AJ43" s="397">
        <v>387</v>
      </c>
      <c r="AK43" s="397" t="s">
        <v>449</v>
      </c>
      <c r="AL43" s="397" t="s">
        <v>449</v>
      </c>
      <c r="AM43" s="397" t="s">
        <v>449</v>
      </c>
      <c r="AN43" s="397" t="s">
        <v>449</v>
      </c>
      <c r="AO43" s="397" t="s">
        <v>449</v>
      </c>
      <c r="AP43" s="397">
        <v>325</v>
      </c>
      <c r="AQ43" s="397">
        <v>344</v>
      </c>
      <c r="AR43" s="397">
        <v>375</v>
      </c>
      <c r="AS43" s="397">
        <v>386</v>
      </c>
      <c r="AT43" s="397" t="s">
        <v>449</v>
      </c>
      <c r="AU43" s="397">
        <v>1</v>
      </c>
      <c r="AV43" s="397">
        <v>1</v>
      </c>
      <c r="AW43" s="397">
        <v>2</v>
      </c>
      <c r="AX43" s="397">
        <v>2</v>
      </c>
      <c r="AY43" s="397" t="s">
        <v>449</v>
      </c>
      <c r="AZ43" s="24"/>
      <c r="BA43" s="24"/>
      <c r="BB43" s="24"/>
    </row>
    <row r="44" spans="1:54" x14ac:dyDescent="0.25">
      <c r="A44" s="357"/>
      <c r="B44" s="392" t="s">
        <v>126</v>
      </c>
      <c r="C44" s="393">
        <v>6929</v>
      </c>
      <c r="D44" s="393">
        <v>5617</v>
      </c>
      <c r="E44" s="393">
        <v>5029</v>
      </c>
      <c r="F44" s="393">
        <v>5049</v>
      </c>
      <c r="G44" s="393">
        <v>5147</v>
      </c>
      <c r="H44" s="393">
        <v>4627</v>
      </c>
      <c r="I44" s="393">
        <v>5586</v>
      </c>
      <c r="J44" s="393">
        <v>43.9</v>
      </c>
      <c r="K44" s="393">
        <v>0.8</v>
      </c>
      <c r="L44" s="357"/>
      <c r="M44" s="392" t="s">
        <v>495</v>
      </c>
      <c r="N44" s="393">
        <v>6929</v>
      </c>
      <c r="O44" s="394">
        <v>2355</v>
      </c>
      <c r="P44" s="393">
        <v>1865</v>
      </c>
      <c r="Q44" s="393">
        <v>0</v>
      </c>
      <c r="R44" s="393">
        <v>2356</v>
      </c>
      <c r="S44" s="357"/>
      <c r="T44" s="396" t="s">
        <v>126</v>
      </c>
      <c r="U44" s="393">
        <v>6929</v>
      </c>
      <c r="V44" s="393">
        <v>211.5</v>
      </c>
      <c r="W44" s="393">
        <v>211.5</v>
      </c>
      <c r="X44" s="393">
        <v>211.5</v>
      </c>
      <c r="Y44" s="393">
        <v>211.5</v>
      </c>
      <c r="Z44" s="393">
        <v>321.89999999999998</v>
      </c>
      <c r="AA44" s="393">
        <v>339.8</v>
      </c>
      <c r="AB44" s="393" t="s">
        <v>449</v>
      </c>
      <c r="AC44" s="393" t="s">
        <v>449</v>
      </c>
      <c r="AD44" s="393" t="s">
        <v>449</v>
      </c>
      <c r="AE44" s="393" t="s">
        <v>449</v>
      </c>
      <c r="AF44" s="393">
        <v>61.8</v>
      </c>
      <c r="AG44" s="393">
        <v>50.7</v>
      </c>
      <c r="AH44" s="357"/>
      <c r="AI44" s="392" t="s">
        <v>126</v>
      </c>
      <c r="AJ44" s="395">
        <v>6929</v>
      </c>
      <c r="AK44" s="395">
        <v>128</v>
      </c>
      <c r="AL44" s="395">
        <v>128</v>
      </c>
      <c r="AM44" s="395">
        <v>128</v>
      </c>
      <c r="AN44" s="395">
        <v>128</v>
      </c>
      <c r="AO44" s="395">
        <v>165</v>
      </c>
      <c r="AP44" s="395">
        <v>6243</v>
      </c>
      <c r="AQ44" s="395">
        <v>6238</v>
      </c>
      <c r="AR44" s="395">
        <v>6387</v>
      </c>
      <c r="AS44" s="395">
        <v>6773</v>
      </c>
      <c r="AT44" s="395">
        <v>6764</v>
      </c>
      <c r="AU44" s="395" t="s">
        <v>449</v>
      </c>
      <c r="AV44" s="395" t="s">
        <v>449</v>
      </c>
      <c r="AW44" s="395" t="s">
        <v>449</v>
      </c>
      <c r="AX44" s="395" t="s">
        <v>449</v>
      </c>
      <c r="AY44" s="395" t="s">
        <v>449</v>
      </c>
      <c r="AZ44" s="24"/>
      <c r="BA44" s="24"/>
      <c r="BB44" s="24"/>
    </row>
    <row r="45" spans="1:54" ht="36" x14ac:dyDescent="0.25">
      <c r="A45" s="357"/>
      <c r="B45" s="392" t="s">
        <v>496</v>
      </c>
      <c r="C45" s="393">
        <v>809090</v>
      </c>
      <c r="D45" s="393">
        <v>698527</v>
      </c>
      <c r="E45" s="393">
        <v>703781</v>
      </c>
      <c r="F45" s="393">
        <v>690978</v>
      </c>
      <c r="G45" s="393">
        <v>677204</v>
      </c>
      <c r="H45" s="393">
        <v>677204</v>
      </c>
      <c r="I45" s="393">
        <v>677204</v>
      </c>
      <c r="J45" s="393">
        <v>0</v>
      </c>
      <c r="K45" s="393">
        <v>0</v>
      </c>
      <c r="L45" s="357"/>
      <c r="M45" s="392" t="s">
        <v>497</v>
      </c>
      <c r="N45" s="393">
        <v>809090</v>
      </c>
      <c r="O45" s="394" t="s">
        <v>449</v>
      </c>
      <c r="P45" s="393" t="s">
        <v>449</v>
      </c>
      <c r="Q45" s="393" t="s">
        <v>449</v>
      </c>
      <c r="R45" s="393" t="s">
        <v>449</v>
      </c>
      <c r="S45" s="357"/>
      <c r="T45" s="396" t="s">
        <v>496</v>
      </c>
      <c r="U45" s="393">
        <v>809090</v>
      </c>
      <c r="V45" s="393">
        <v>98.9</v>
      </c>
      <c r="W45" s="393">
        <v>99.2</v>
      </c>
      <c r="X45" s="393">
        <v>99.5</v>
      </c>
      <c r="Y45" s="393">
        <v>100.8</v>
      </c>
      <c r="Z45" s="393">
        <v>100.8</v>
      </c>
      <c r="AA45" s="393" t="s">
        <v>449</v>
      </c>
      <c r="AB45" s="393">
        <v>21.4</v>
      </c>
      <c r="AC45" s="393">
        <v>22.3</v>
      </c>
      <c r="AD45" s="393">
        <v>22.6</v>
      </c>
      <c r="AE45" s="393">
        <v>24.3</v>
      </c>
      <c r="AF45" s="393">
        <v>24.3</v>
      </c>
      <c r="AG45" s="393" t="s">
        <v>449</v>
      </c>
      <c r="AH45" s="357"/>
      <c r="AI45" s="392" t="s">
        <v>496</v>
      </c>
      <c r="AJ45" s="397">
        <v>809090</v>
      </c>
      <c r="AK45" s="397">
        <v>241726</v>
      </c>
      <c r="AL45" s="397">
        <v>258131</v>
      </c>
      <c r="AM45" s="397">
        <v>256482</v>
      </c>
      <c r="AN45" s="397">
        <v>256482</v>
      </c>
      <c r="AO45" s="397" t="s">
        <v>449</v>
      </c>
      <c r="AP45" s="397">
        <v>554573</v>
      </c>
      <c r="AQ45" s="397">
        <v>535777</v>
      </c>
      <c r="AR45" s="397">
        <v>535618</v>
      </c>
      <c r="AS45" s="397">
        <v>535618</v>
      </c>
      <c r="AT45" s="397" t="s">
        <v>449</v>
      </c>
      <c r="AU45" s="397">
        <v>12651</v>
      </c>
      <c r="AV45" s="397">
        <v>15360</v>
      </c>
      <c r="AW45" s="397">
        <v>16991</v>
      </c>
      <c r="AX45" s="397">
        <v>16991</v>
      </c>
      <c r="AY45" s="397" t="s">
        <v>449</v>
      </c>
      <c r="AZ45" s="24"/>
      <c r="BA45" s="24"/>
      <c r="BB45" s="24"/>
    </row>
    <row r="46" spans="1:54" x14ac:dyDescent="0.25">
      <c r="A46" s="357"/>
      <c r="B46" s="392" t="s">
        <v>498</v>
      </c>
      <c r="C46" s="393">
        <v>2720</v>
      </c>
      <c r="D46" s="393" t="s">
        <v>449</v>
      </c>
      <c r="E46" s="393" t="s">
        <v>449</v>
      </c>
      <c r="F46" s="393" t="s">
        <v>449</v>
      </c>
      <c r="G46" s="393" t="s">
        <v>449</v>
      </c>
      <c r="H46" s="393" t="s">
        <v>449</v>
      </c>
      <c r="I46" s="393" t="s">
        <v>449</v>
      </c>
      <c r="J46" s="393" t="s">
        <v>449</v>
      </c>
      <c r="K46" s="393" t="s">
        <v>449</v>
      </c>
      <c r="L46" s="357"/>
      <c r="M46" s="392" t="s">
        <v>499</v>
      </c>
      <c r="N46" s="393">
        <v>2720</v>
      </c>
      <c r="O46" s="394" t="s">
        <v>449</v>
      </c>
      <c r="P46" s="393" t="s">
        <v>449</v>
      </c>
      <c r="Q46" s="393" t="s">
        <v>449</v>
      </c>
      <c r="R46" s="393" t="s">
        <v>449</v>
      </c>
      <c r="S46" s="357"/>
      <c r="T46" s="396" t="s">
        <v>498</v>
      </c>
      <c r="U46" s="393">
        <v>2720</v>
      </c>
      <c r="V46" s="393">
        <v>101.6</v>
      </c>
      <c r="W46" s="393">
        <v>101.6</v>
      </c>
      <c r="X46" s="393">
        <v>120.4</v>
      </c>
      <c r="Y46" s="393">
        <v>153</v>
      </c>
      <c r="Z46" s="393">
        <v>153.69999999999999</v>
      </c>
      <c r="AA46" s="393" t="s">
        <v>449</v>
      </c>
      <c r="AB46" s="393">
        <v>20.9</v>
      </c>
      <c r="AC46" s="393">
        <v>5.8</v>
      </c>
      <c r="AD46" s="393">
        <v>5.8</v>
      </c>
      <c r="AE46" s="393">
        <v>63.4</v>
      </c>
      <c r="AF46" s="393">
        <v>72.8</v>
      </c>
      <c r="AG46" s="393" t="s">
        <v>449</v>
      </c>
      <c r="AH46" s="357"/>
      <c r="AI46" s="392" t="s">
        <v>498</v>
      </c>
      <c r="AJ46" s="395">
        <v>2720</v>
      </c>
      <c r="AK46" s="395">
        <v>1</v>
      </c>
      <c r="AL46" s="395">
        <v>1</v>
      </c>
      <c r="AM46" s="395">
        <v>1</v>
      </c>
      <c r="AN46" s="395">
        <v>1</v>
      </c>
      <c r="AO46" s="395" t="s">
        <v>449</v>
      </c>
      <c r="AP46" s="395">
        <v>2273</v>
      </c>
      <c r="AQ46" s="395">
        <v>2420</v>
      </c>
      <c r="AR46" s="395">
        <v>2532</v>
      </c>
      <c r="AS46" s="395">
        <v>2504</v>
      </c>
      <c r="AT46" s="395" t="s">
        <v>449</v>
      </c>
      <c r="AU46" s="395">
        <v>39</v>
      </c>
      <c r="AV46" s="395">
        <v>39</v>
      </c>
      <c r="AW46" s="395">
        <v>180</v>
      </c>
      <c r="AX46" s="395">
        <v>215</v>
      </c>
      <c r="AY46" s="395" t="s">
        <v>449</v>
      </c>
      <c r="AZ46" s="24"/>
      <c r="BA46" s="24"/>
      <c r="BB46" s="24"/>
    </row>
    <row r="47" spans="1:54" x14ac:dyDescent="0.25">
      <c r="A47" s="357"/>
      <c r="B47" s="392" t="s">
        <v>127</v>
      </c>
      <c r="C47" s="393">
        <v>1926</v>
      </c>
      <c r="D47" s="393">
        <v>1772</v>
      </c>
      <c r="E47" s="393">
        <v>1767</v>
      </c>
      <c r="F47" s="393">
        <v>1751</v>
      </c>
      <c r="G47" s="393">
        <v>1779</v>
      </c>
      <c r="H47" s="393">
        <v>1795</v>
      </c>
      <c r="I47" s="393">
        <v>1796</v>
      </c>
      <c r="J47" s="393">
        <v>1.8</v>
      </c>
      <c r="K47" s="393">
        <v>0.1</v>
      </c>
      <c r="L47" s="357"/>
      <c r="M47" s="392" t="s">
        <v>500</v>
      </c>
      <c r="N47" s="393">
        <v>1926</v>
      </c>
      <c r="O47" s="394">
        <v>538</v>
      </c>
      <c r="P47" s="393">
        <v>501</v>
      </c>
      <c r="Q47" s="393">
        <v>0</v>
      </c>
      <c r="R47" s="393">
        <v>538</v>
      </c>
      <c r="S47" s="357"/>
      <c r="T47" s="396" t="s">
        <v>127</v>
      </c>
      <c r="U47" s="393">
        <v>1926</v>
      </c>
      <c r="V47" s="393">
        <v>211.1</v>
      </c>
      <c r="W47" s="393">
        <v>241.4</v>
      </c>
      <c r="X47" s="393">
        <v>257.10000000000002</v>
      </c>
      <c r="Y47" s="393">
        <v>269.7</v>
      </c>
      <c r="Z47" s="393">
        <v>278.5</v>
      </c>
      <c r="AA47" s="393">
        <v>279.2</v>
      </c>
      <c r="AB47" s="393" t="s">
        <v>449</v>
      </c>
      <c r="AC47" s="393" t="s">
        <v>449</v>
      </c>
      <c r="AD47" s="393" t="s">
        <v>449</v>
      </c>
      <c r="AE47" s="393" t="s">
        <v>449</v>
      </c>
      <c r="AF47" s="393" t="s">
        <v>449</v>
      </c>
      <c r="AG47" s="393" t="s">
        <v>449</v>
      </c>
      <c r="AH47" s="357"/>
      <c r="AI47" s="392" t="s">
        <v>127</v>
      </c>
      <c r="AJ47" s="395">
        <v>1926</v>
      </c>
      <c r="AK47" s="395">
        <v>11</v>
      </c>
      <c r="AL47" s="395">
        <v>11</v>
      </c>
      <c r="AM47" s="395">
        <v>11</v>
      </c>
      <c r="AN47" s="395">
        <v>11</v>
      </c>
      <c r="AO47" s="395">
        <v>11</v>
      </c>
      <c r="AP47" s="395">
        <v>1892</v>
      </c>
      <c r="AQ47" s="395">
        <v>1890</v>
      </c>
      <c r="AR47" s="395">
        <v>1899</v>
      </c>
      <c r="AS47" s="395">
        <v>1902</v>
      </c>
      <c r="AT47" s="395">
        <v>1907</v>
      </c>
      <c r="AU47" s="395" t="s">
        <v>449</v>
      </c>
      <c r="AV47" s="395">
        <v>1</v>
      </c>
      <c r="AW47" s="395">
        <v>9</v>
      </c>
      <c r="AX47" s="395">
        <v>9</v>
      </c>
      <c r="AY47" s="395">
        <v>8</v>
      </c>
      <c r="AZ47" s="24"/>
      <c r="BA47" s="24"/>
      <c r="BB47" s="24"/>
    </row>
    <row r="48" spans="1:54" x14ac:dyDescent="0.25">
      <c r="A48" s="357"/>
      <c r="B48" s="392" t="s">
        <v>128</v>
      </c>
      <c r="C48" s="393">
        <v>1238</v>
      </c>
      <c r="D48" s="393">
        <v>1114</v>
      </c>
      <c r="E48" s="393">
        <v>1157</v>
      </c>
      <c r="F48" s="393">
        <v>1166</v>
      </c>
      <c r="G48" s="393">
        <v>1175</v>
      </c>
      <c r="H48" s="393">
        <v>1139</v>
      </c>
      <c r="I48" s="393">
        <v>1130</v>
      </c>
      <c r="J48" s="393">
        <v>-4.5</v>
      </c>
      <c r="K48" s="393">
        <v>-0.4</v>
      </c>
      <c r="L48" s="357"/>
      <c r="M48" s="392" t="s">
        <v>501</v>
      </c>
      <c r="N48" s="393">
        <v>1238</v>
      </c>
      <c r="O48" s="394">
        <v>414</v>
      </c>
      <c r="P48" s="393">
        <v>384</v>
      </c>
      <c r="Q48" s="393">
        <v>1</v>
      </c>
      <c r="R48" s="393">
        <v>415</v>
      </c>
      <c r="S48" s="357"/>
      <c r="T48" s="396" t="s">
        <v>128</v>
      </c>
      <c r="U48" s="393">
        <v>1238</v>
      </c>
      <c r="V48" s="393">
        <v>230</v>
      </c>
      <c r="W48" s="393">
        <v>270</v>
      </c>
      <c r="X48" s="393">
        <v>300.89999999999998</v>
      </c>
      <c r="Y48" s="393">
        <v>325.7</v>
      </c>
      <c r="Z48" s="393">
        <v>332.4</v>
      </c>
      <c r="AA48" s="393">
        <v>334.6</v>
      </c>
      <c r="AB48" s="393">
        <v>60</v>
      </c>
      <c r="AC48" s="393">
        <v>60</v>
      </c>
      <c r="AD48" s="393">
        <v>60</v>
      </c>
      <c r="AE48" s="393">
        <v>60</v>
      </c>
      <c r="AF48" s="393">
        <v>60</v>
      </c>
      <c r="AG48" s="393">
        <v>37.6</v>
      </c>
      <c r="AH48" s="357"/>
      <c r="AI48" s="392" t="s">
        <v>128</v>
      </c>
      <c r="AJ48" s="395">
        <v>1238</v>
      </c>
      <c r="AK48" s="395">
        <v>49</v>
      </c>
      <c r="AL48" s="395">
        <v>53</v>
      </c>
      <c r="AM48" s="395">
        <v>49</v>
      </c>
      <c r="AN48" s="395">
        <v>49</v>
      </c>
      <c r="AO48" s="395">
        <v>34</v>
      </c>
      <c r="AP48" s="395">
        <v>1139</v>
      </c>
      <c r="AQ48" s="395">
        <v>1180</v>
      </c>
      <c r="AR48" s="395">
        <v>1198</v>
      </c>
      <c r="AS48" s="395">
        <v>1199</v>
      </c>
      <c r="AT48" s="395">
        <v>1204</v>
      </c>
      <c r="AU48" s="395">
        <v>0</v>
      </c>
      <c r="AV48" s="395">
        <v>0</v>
      </c>
      <c r="AW48" s="395">
        <v>0</v>
      </c>
      <c r="AX48" s="395">
        <v>0</v>
      </c>
      <c r="AY48" s="395">
        <v>0</v>
      </c>
      <c r="AZ48" s="24"/>
      <c r="BA48" s="24"/>
      <c r="BB48" s="24"/>
    </row>
    <row r="49" spans="1:54" x14ac:dyDescent="0.25">
      <c r="A49" s="357"/>
      <c r="B49" s="392" t="s">
        <v>129</v>
      </c>
      <c r="C49" s="393">
        <v>18572</v>
      </c>
      <c r="D49" s="393" t="s">
        <v>449</v>
      </c>
      <c r="E49" s="393" t="s">
        <v>449</v>
      </c>
      <c r="F49" s="393" t="s">
        <v>449</v>
      </c>
      <c r="G49" s="393">
        <v>17082</v>
      </c>
      <c r="H49" s="393">
        <v>17082</v>
      </c>
      <c r="I49" s="393">
        <v>17079</v>
      </c>
      <c r="J49" s="393">
        <v>-0.3</v>
      </c>
      <c r="K49" s="393">
        <v>0</v>
      </c>
      <c r="L49" s="357"/>
      <c r="M49" s="392" t="s">
        <v>502</v>
      </c>
      <c r="N49" s="393">
        <v>18572</v>
      </c>
      <c r="O49" s="394">
        <v>1109</v>
      </c>
      <c r="P49" s="393">
        <v>979</v>
      </c>
      <c r="Q49" s="393" t="s">
        <v>449</v>
      </c>
      <c r="R49" s="393" t="s">
        <v>449</v>
      </c>
      <c r="S49" s="357"/>
      <c r="T49" s="396" t="s">
        <v>129</v>
      </c>
      <c r="U49" s="393">
        <v>18572</v>
      </c>
      <c r="V49" s="393">
        <v>40.299999999999997</v>
      </c>
      <c r="W49" s="393">
        <v>53</v>
      </c>
      <c r="X49" s="393">
        <v>52.3</v>
      </c>
      <c r="Y49" s="393">
        <v>55.8</v>
      </c>
      <c r="Z49" s="393">
        <v>57.1</v>
      </c>
      <c r="AA49" s="393">
        <v>59.7</v>
      </c>
      <c r="AB49" s="393">
        <v>0.1</v>
      </c>
      <c r="AC49" s="393">
        <v>0.2</v>
      </c>
      <c r="AD49" s="393">
        <v>0.2</v>
      </c>
      <c r="AE49" s="393">
        <v>0.2</v>
      </c>
      <c r="AF49" s="393">
        <v>0.2</v>
      </c>
      <c r="AG49" s="393" t="s">
        <v>449</v>
      </c>
      <c r="AH49" s="357"/>
      <c r="AI49" s="392" t="s">
        <v>129</v>
      </c>
      <c r="AJ49" s="395">
        <v>18572</v>
      </c>
      <c r="AK49" s="395">
        <v>0</v>
      </c>
      <c r="AL49" s="395">
        <v>0</v>
      </c>
      <c r="AM49" s="395">
        <v>0</v>
      </c>
      <c r="AN49" s="395">
        <v>0</v>
      </c>
      <c r="AO49" s="395">
        <v>0</v>
      </c>
      <c r="AP49" s="395">
        <v>13146</v>
      </c>
      <c r="AQ49" s="395">
        <v>16161</v>
      </c>
      <c r="AR49" s="395">
        <v>17530</v>
      </c>
      <c r="AS49" s="395">
        <v>17535</v>
      </c>
      <c r="AT49" s="395">
        <v>17568</v>
      </c>
      <c r="AU49" s="395">
        <v>759</v>
      </c>
      <c r="AV49" s="395">
        <v>933</v>
      </c>
      <c r="AW49" s="395">
        <v>1015</v>
      </c>
      <c r="AX49" s="395">
        <v>1017</v>
      </c>
      <c r="AY49" s="395">
        <v>1004</v>
      </c>
      <c r="AZ49" s="24"/>
      <c r="BA49" s="24"/>
      <c r="BB49" s="24"/>
    </row>
    <row r="50" spans="1:54" x14ac:dyDescent="0.25">
      <c r="A50" s="357"/>
      <c r="B50" s="392" t="s">
        <v>130</v>
      </c>
      <c r="C50" s="393">
        <v>27980</v>
      </c>
      <c r="D50" s="393">
        <v>22830</v>
      </c>
      <c r="E50" s="393">
        <v>20771</v>
      </c>
      <c r="F50" s="393">
        <v>20234</v>
      </c>
      <c r="G50" s="393">
        <v>20033</v>
      </c>
      <c r="H50" s="393">
        <v>19664</v>
      </c>
      <c r="I50" s="393">
        <v>19556</v>
      </c>
      <c r="J50" s="393">
        <v>-47.6</v>
      </c>
      <c r="K50" s="393">
        <v>-0.2</v>
      </c>
      <c r="L50" s="357"/>
      <c r="M50" s="392" t="s">
        <v>503</v>
      </c>
      <c r="N50" s="393">
        <v>27980</v>
      </c>
      <c r="O50" s="394">
        <v>3654</v>
      </c>
      <c r="P50" s="393">
        <v>2719</v>
      </c>
      <c r="Q50" s="393">
        <v>21</v>
      </c>
      <c r="R50" s="393">
        <v>3675</v>
      </c>
      <c r="S50" s="357"/>
      <c r="T50" s="396" t="s">
        <v>130</v>
      </c>
      <c r="U50" s="393">
        <v>27980</v>
      </c>
      <c r="V50" s="393" t="s">
        <v>449</v>
      </c>
      <c r="W50" s="393" t="s">
        <v>449</v>
      </c>
      <c r="X50" s="393">
        <v>112.9</v>
      </c>
      <c r="Y50" s="393">
        <v>117.4</v>
      </c>
      <c r="Z50" s="393">
        <v>124.3</v>
      </c>
      <c r="AA50" s="393">
        <v>130.6</v>
      </c>
      <c r="AB50" s="393" t="s">
        <v>449</v>
      </c>
      <c r="AC50" s="393" t="s">
        <v>449</v>
      </c>
      <c r="AD50" s="393">
        <v>5.7</v>
      </c>
      <c r="AE50" s="393">
        <v>5.3</v>
      </c>
      <c r="AF50" s="393">
        <v>7.1</v>
      </c>
      <c r="AG50" s="393">
        <v>9.1</v>
      </c>
      <c r="AH50" s="357"/>
      <c r="AI50" s="392" t="s">
        <v>130</v>
      </c>
      <c r="AJ50" s="395">
        <v>27980</v>
      </c>
      <c r="AK50" s="395" t="s">
        <v>449</v>
      </c>
      <c r="AL50" s="395" t="s">
        <v>449</v>
      </c>
      <c r="AM50" s="395">
        <v>2366</v>
      </c>
      <c r="AN50" s="395">
        <v>2249</v>
      </c>
      <c r="AO50" s="395">
        <v>2249</v>
      </c>
      <c r="AP50" s="395" t="s">
        <v>449</v>
      </c>
      <c r="AQ50" s="395" t="s">
        <v>449</v>
      </c>
      <c r="AR50" s="395">
        <v>25024</v>
      </c>
      <c r="AS50" s="395">
        <v>25349</v>
      </c>
      <c r="AT50" s="395">
        <v>25349</v>
      </c>
      <c r="AU50" s="395" t="s">
        <v>449</v>
      </c>
      <c r="AV50" s="395" t="s">
        <v>449</v>
      </c>
      <c r="AW50" s="395">
        <v>683</v>
      </c>
      <c r="AX50" s="395">
        <v>382</v>
      </c>
      <c r="AY50" s="395">
        <v>382</v>
      </c>
      <c r="AZ50" s="24"/>
      <c r="BA50" s="24"/>
      <c r="BB50" s="24"/>
    </row>
    <row r="51" spans="1:54" ht="24" x14ac:dyDescent="0.25">
      <c r="A51" s="357"/>
      <c r="B51" s="392" t="s">
        <v>504</v>
      </c>
      <c r="C51" s="393">
        <v>1269</v>
      </c>
      <c r="D51" s="393">
        <v>1120</v>
      </c>
      <c r="E51" s="393">
        <v>1159</v>
      </c>
      <c r="F51" s="393">
        <v>1178</v>
      </c>
      <c r="G51" s="393">
        <v>1193</v>
      </c>
      <c r="H51" s="393">
        <v>1208</v>
      </c>
      <c r="I51" s="393">
        <v>1223</v>
      </c>
      <c r="J51" s="393">
        <v>3</v>
      </c>
      <c r="K51" s="393">
        <v>0.3</v>
      </c>
      <c r="L51" s="357"/>
      <c r="M51" s="392" t="s">
        <v>505</v>
      </c>
      <c r="N51" s="393">
        <v>1269</v>
      </c>
      <c r="O51" s="394">
        <v>449</v>
      </c>
      <c r="P51" s="393">
        <v>433</v>
      </c>
      <c r="Q51" s="393">
        <v>1</v>
      </c>
      <c r="R51" s="393">
        <v>450</v>
      </c>
      <c r="S51" s="357"/>
      <c r="T51" s="396" t="s">
        <v>504</v>
      </c>
      <c r="U51" s="393">
        <v>1269</v>
      </c>
      <c r="V51" s="393">
        <v>341.8</v>
      </c>
      <c r="W51" s="393">
        <v>347.6</v>
      </c>
      <c r="X51" s="393">
        <v>345.7</v>
      </c>
      <c r="Y51" s="393">
        <v>348.5</v>
      </c>
      <c r="Z51" s="393">
        <v>351.2</v>
      </c>
      <c r="AA51" s="393">
        <v>353.9</v>
      </c>
      <c r="AB51" s="393" t="s">
        <v>449</v>
      </c>
      <c r="AC51" s="393" t="s">
        <v>449</v>
      </c>
      <c r="AD51" s="393">
        <v>9.8000000000000007</v>
      </c>
      <c r="AE51" s="393">
        <v>11.3</v>
      </c>
      <c r="AF51" s="393">
        <v>12.7</v>
      </c>
      <c r="AG51" s="393">
        <v>13.9</v>
      </c>
      <c r="AH51" s="357"/>
      <c r="AI51" s="392" t="s">
        <v>504</v>
      </c>
      <c r="AJ51" s="395">
        <v>1269</v>
      </c>
      <c r="AK51" s="395">
        <v>43</v>
      </c>
      <c r="AL51" s="395">
        <v>43</v>
      </c>
      <c r="AM51" s="395">
        <v>43</v>
      </c>
      <c r="AN51" s="395">
        <v>43</v>
      </c>
      <c r="AO51" s="395">
        <v>43</v>
      </c>
      <c r="AP51" s="395">
        <v>1110</v>
      </c>
      <c r="AQ51" s="395">
        <v>1153</v>
      </c>
      <c r="AR51" s="395">
        <v>1191</v>
      </c>
      <c r="AS51" s="395">
        <v>1208</v>
      </c>
      <c r="AT51" s="395">
        <v>1225</v>
      </c>
      <c r="AU51" s="395">
        <v>1</v>
      </c>
      <c r="AV51" s="395">
        <v>1</v>
      </c>
      <c r="AW51" s="395">
        <v>1</v>
      </c>
      <c r="AX51" s="395">
        <v>1</v>
      </c>
      <c r="AY51" s="395">
        <v>1</v>
      </c>
      <c r="AZ51" s="24"/>
      <c r="BA51" s="24"/>
      <c r="BB51" s="24"/>
    </row>
    <row r="52" spans="1:54" x14ac:dyDescent="0.25">
      <c r="A52" s="357"/>
      <c r="B52" s="392" t="s">
        <v>506</v>
      </c>
      <c r="C52" s="393">
        <v>22220</v>
      </c>
      <c r="D52" s="393">
        <v>7579</v>
      </c>
      <c r="E52" s="393">
        <v>7714</v>
      </c>
      <c r="F52" s="393">
        <v>7774</v>
      </c>
      <c r="G52" s="393">
        <v>7835</v>
      </c>
      <c r="H52" s="393">
        <v>8262</v>
      </c>
      <c r="I52" s="393">
        <v>8480</v>
      </c>
      <c r="J52" s="393">
        <v>64.5</v>
      </c>
      <c r="K52" s="393">
        <v>0.8</v>
      </c>
      <c r="L52" s="357"/>
      <c r="M52" s="392" t="s">
        <v>507</v>
      </c>
      <c r="N52" s="393">
        <v>22220</v>
      </c>
      <c r="O52" s="394">
        <v>1644</v>
      </c>
      <c r="P52" s="393">
        <v>822</v>
      </c>
      <c r="Q52" s="393">
        <v>52</v>
      </c>
      <c r="R52" s="393">
        <v>1697</v>
      </c>
      <c r="S52" s="357"/>
      <c r="T52" s="396" t="s">
        <v>506</v>
      </c>
      <c r="U52" s="393">
        <v>22220</v>
      </c>
      <c r="V52" s="393">
        <v>44</v>
      </c>
      <c r="W52" s="393">
        <v>57.7</v>
      </c>
      <c r="X52" s="393">
        <v>62</v>
      </c>
      <c r="Y52" s="393">
        <v>65.3</v>
      </c>
      <c r="Z52" s="393">
        <v>74.3</v>
      </c>
      <c r="AA52" s="393">
        <v>74</v>
      </c>
      <c r="AB52" s="393">
        <v>31.1</v>
      </c>
      <c r="AC52" s="393">
        <v>52.4</v>
      </c>
      <c r="AD52" s="393">
        <v>56.6</v>
      </c>
      <c r="AE52" s="393">
        <v>62.3</v>
      </c>
      <c r="AF52" s="393">
        <v>72.099999999999994</v>
      </c>
      <c r="AG52" s="393">
        <v>74</v>
      </c>
      <c r="AH52" s="357"/>
      <c r="AI52" s="392" t="s">
        <v>506</v>
      </c>
      <c r="AJ52" s="395">
        <v>22220</v>
      </c>
      <c r="AK52" s="395">
        <v>0</v>
      </c>
      <c r="AL52" s="395">
        <v>0</v>
      </c>
      <c r="AM52" s="395">
        <v>0</v>
      </c>
      <c r="AN52" s="395">
        <v>0</v>
      </c>
      <c r="AO52" s="395">
        <v>0</v>
      </c>
      <c r="AP52" s="395">
        <v>19238</v>
      </c>
      <c r="AQ52" s="395">
        <v>19593</v>
      </c>
      <c r="AR52" s="395">
        <v>20461</v>
      </c>
      <c r="AS52" s="395">
        <v>20932</v>
      </c>
      <c r="AT52" s="395">
        <v>21503</v>
      </c>
      <c r="AU52" s="395">
        <v>546</v>
      </c>
      <c r="AV52" s="395">
        <v>556</v>
      </c>
      <c r="AW52" s="395">
        <v>622</v>
      </c>
      <c r="AX52" s="395">
        <v>698</v>
      </c>
      <c r="AY52" s="395">
        <v>717</v>
      </c>
      <c r="AZ52" s="24"/>
      <c r="BA52" s="24"/>
      <c r="BB52" s="24"/>
    </row>
    <row r="53" spans="1:54" x14ac:dyDescent="0.25">
      <c r="A53" s="357"/>
      <c r="B53" s="392" t="s">
        <v>508</v>
      </c>
      <c r="C53" s="393">
        <v>9690</v>
      </c>
      <c r="D53" s="393">
        <v>4164</v>
      </c>
      <c r="E53" s="393">
        <v>5999</v>
      </c>
      <c r="F53" s="393">
        <v>5653</v>
      </c>
      <c r="G53" s="393">
        <v>5122</v>
      </c>
      <c r="H53" s="393">
        <v>5228</v>
      </c>
      <c r="I53" s="393">
        <v>5016</v>
      </c>
      <c r="J53" s="393">
        <v>-10.6</v>
      </c>
      <c r="K53" s="393">
        <v>-0.2</v>
      </c>
      <c r="L53" s="357"/>
      <c r="M53" s="392" t="s">
        <v>509</v>
      </c>
      <c r="N53" s="393">
        <v>9690</v>
      </c>
      <c r="O53" s="394">
        <v>2280</v>
      </c>
      <c r="P53" s="393">
        <v>1493</v>
      </c>
      <c r="Q53" s="393">
        <v>1</v>
      </c>
      <c r="R53" s="393">
        <v>2281</v>
      </c>
      <c r="S53" s="357"/>
      <c r="T53" s="396" t="s">
        <v>508</v>
      </c>
      <c r="U53" s="393">
        <v>9690</v>
      </c>
      <c r="V53" s="393">
        <v>152.5</v>
      </c>
      <c r="W53" s="393">
        <v>198.1</v>
      </c>
      <c r="X53" s="393">
        <v>209.3</v>
      </c>
      <c r="Y53" s="393">
        <v>219.9</v>
      </c>
      <c r="Z53" s="393">
        <v>227.4</v>
      </c>
      <c r="AA53" s="393">
        <v>235.3</v>
      </c>
      <c r="AB53" s="393" t="s">
        <v>449</v>
      </c>
      <c r="AC53" s="393" t="s">
        <v>449</v>
      </c>
      <c r="AD53" s="393" t="s">
        <v>449</v>
      </c>
      <c r="AE53" s="393">
        <v>38.5</v>
      </c>
      <c r="AF53" s="393">
        <v>38.5</v>
      </c>
      <c r="AG53" s="393">
        <v>38.5</v>
      </c>
      <c r="AH53" s="357"/>
      <c r="AI53" s="392" t="s">
        <v>508</v>
      </c>
      <c r="AJ53" s="395">
        <v>9690</v>
      </c>
      <c r="AK53" s="395">
        <v>59</v>
      </c>
      <c r="AL53" s="395">
        <v>59</v>
      </c>
      <c r="AM53" s="395">
        <v>59</v>
      </c>
      <c r="AN53" s="395">
        <v>59</v>
      </c>
      <c r="AO53" s="395">
        <v>59</v>
      </c>
      <c r="AP53" s="395">
        <v>8912</v>
      </c>
      <c r="AQ53" s="395">
        <v>9120</v>
      </c>
      <c r="AR53" s="395">
        <v>9146</v>
      </c>
      <c r="AS53" s="395">
        <v>9230</v>
      </c>
      <c r="AT53" s="395">
        <v>9261</v>
      </c>
      <c r="AU53" s="395">
        <v>303</v>
      </c>
      <c r="AV53" s="395">
        <v>331</v>
      </c>
      <c r="AW53" s="395">
        <v>343</v>
      </c>
      <c r="AX53" s="395">
        <v>368</v>
      </c>
      <c r="AY53" s="395">
        <v>370</v>
      </c>
      <c r="AZ53" s="24"/>
      <c r="BA53" s="24"/>
      <c r="BB53" s="24"/>
    </row>
    <row r="54" spans="1:54" ht="24" x14ac:dyDescent="0.25">
      <c r="A54" s="357"/>
      <c r="B54" s="392" t="s">
        <v>131</v>
      </c>
      <c r="C54" s="393">
        <v>3190</v>
      </c>
      <c r="D54" s="393">
        <v>2778</v>
      </c>
      <c r="E54" s="393">
        <v>2954</v>
      </c>
      <c r="F54" s="393">
        <v>3021</v>
      </c>
      <c r="G54" s="393">
        <v>3059</v>
      </c>
      <c r="H54" s="393">
        <v>3155</v>
      </c>
      <c r="I54" s="393">
        <v>3190</v>
      </c>
      <c r="J54" s="393">
        <v>13.1</v>
      </c>
      <c r="K54" s="393">
        <v>0.4</v>
      </c>
      <c r="L54" s="357"/>
      <c r="M54" s="392" t="s">
        <v>510</v>
      </c>
      <c r="N54" s="393">
        <v>3190</v>
      </c>
      <c r="O54" s="394">
        <v>677</v>
      </c>
      <c r="P54" s="393">
        <v>677</v>
      </c>
      <c r="Q54" s="393" t="s">
        <v>449</v>
      </c>
      <c r="R54" s="393" t="s">
        <v>449</v>
      </c>
      <c r="S54" s="357"/>
      <c r="T54" s="396" t="s">
        <v>131</v>
      </c>
      <c r="U54" s="393">
        <v>3190</v>
      </c>
      <c r="V54" s="393">
        <v>133.19999999999999</v>
      </c>
      <c r="W54" s="393">
        <v>163.80000000000001</v>
      </c>
      <c r="X54" s="393">
        <v>178.7</v>
      </c>
      <c r="Y54" s="393">
        <v>195.2</v>
      </c>
      <c r="Z54" s="393">
        <v>201.9</v>
      </c>
      <c r="AA54" s="393">
        <v>212.2</v>
      </c>
      <c r="AB54" s="393" t="s">
        <v>449</v>
      </c>
      <c r="AC54" s="393" t="s">
        <v>449</v>
      </c>
      <c r="AD54" s="393" t="s">
        <v>449</v>
      </c>
      <c r="AE54" s="393" t="s">
        <v>449</v>
      </c>
      <c r="AF54" s="393" t="s">
        <v>449</v>
      </c>
      <c r="AG54" s="393" t="s">
        <v>449</v>
      </c>
      <c r="AH54" s="357"/>
      <c r="AI54" s="392" t="s">
        <v>131</v>
      </c>
      <c r="AJ54" s="397">
        <v>3190</v>
      </c>
      <c r="AK54" s="397">
        <v>0</v>
      </c>
      <c r="AL54" s="397">
        <v>0</v>
      </c>
      <c r="AM54" s="397">
        <v>0</v>
      </c>
      <c r="AN54" s="397">
        <v>0</v>
      </c>
      <c r="AO54" s="397">
        <v>0</v>
      </c>
      <c r="AP54" s="397">
        <v>344</v>
      </c>
      <c r="AQ54" s="397">
        <v>344</v>
      </c>
      <c r="AR54" s="397">
        <v>344</v>
      </c>
      <c r="AS54" s="397">
        <v>344</v>
      </c>
      <c r="AT54" s="397">
        <v>344</v>
      </c>
      <c r="AU54" s="397">
        <v>2434</v>
      </c>
      <c r="AV54" s="397">
        <v>2610</v>
      </c>
      <c r="AW54" s="397">
        <v>2715</v>
      </c>
      <c r="AX54" s="397">
        <v>2811</v>
      </c>
      <c r="AY54" s="397">
        <v>2846</v>
      </c>
      <c r="AZ54" s="24"/>
      <c r="BA54" s="24"/>
      <c r="BB54" s="24"/>
    </row>
    <row r="55" spans="1:54" x14ac:dyDescent="0.25">
      <c r="A55" s="357"/>
      <c r="B55" s="24"/>
      <c r="C55" s="24"/>
      <c r="D55" s="24"/>
      <c r="E55" s="24"/>
      <c r="F55" s="24"/>
      <c r="G55" s="24"/>
      <c r="H55" s="24"/>
      <c r="I55" s="24"/>
      <c r="J55" s="24"/>
      <c r="K55" s="24"/>
      <c r="L55" s="357"/>
      <c r="M55" s="24"/>
      <c r="N55" s="24"/>
      <c r="O55" s="24"/>
      <c r="P55" s="24"/>
      <c r="Q55" s="24"/>
      <c r="R55" s="24"/>
      <c r="S55" s="357"/>
      <c r="T55" s="24"/>
      <c r="U55" s="24"/>
      <c r="V55" s="24"/>
      <c r="W55" s="24"/>
      <c r="X55" s="24"/>
      <c r="Y55" s="24"/>
      <c r="Z55" s="24"/>
      <c r="AA55" s="24"/>
      <c r="AB55" s="24"/>
      <c r="AC55" s="24"/>
      <c r="AD55" s="24"/>
      <c r="AE55" s="24"/>
      <c r="AF55" s="24"/>
      <c r="AG55" s="24"/>
      <c r="AH55" s="357"/>
      <c r="AI55" s="24"/>
      <c r="AJ55" s="24"/>
      <c r="AK55" s="24"/>
      <c r="AL55" s="24"/>
      <c r="AM55" s="24"/>
      <c r="AN55" s="24"/>
      <c r="AO55" s="24"/>
      <c r="AP55" s="24"/>
      <c r="AQ55" s="24"/>
      <c r="AR55" s="24"/>
      <c r="AS55" s="24"/>
      <c r="AT55" s="24"/>
      <c r="AU55" s="24"/>
      <c r="AV55" s="24"/>
      <c r="AW55" s="24"/>
      <c r="AX55" s="24"/>
      <c r="AY55" s="24"/>
      <c r="AZ55" s="24"/>
      <c r="BA55" s="24"/>
      <c r="BB55" s="24"/>
    </row>
    <row r="56" spans="1:54" x14ac:dyDescent="0.25">
      <c r="A56" s="357"/>
      <c r="B56" s="676" t="s">
        <v>511</v>
      </c>
      <c r="C56" s="676"/>
      <c r="D56" s="676"/>
      <c r="E56" s="676"/>
      <c r="F56" s="676"/>
      <c r="G56" s="676"/>
      <c r="H56" s="676"/>
      <c r="I56" s="676"/>
      <c r="J56" s="24"/>
      <c r="K56" s="24"/>
      <c r="L56" s="357"/>
      <c r="M56" s="676" t="s">
        <v>511</v>
      </c>
      <c r="N56" s="676"/>
      <c r="O56" s="676"/>
      <c r="P56" s="676"/>
      <c r="Q56" s="676"/>
      <c r="R56" s="676"/>
      <c r="S56" s="357"/>
      <c r="T56" s="677" t="s">
        <v>511</v>
      </c>
      <c r="U56" s="678"/>
      <c r="V56" s="678"/>
      <c r="W56" s="678"/>
      <c r="X56" s="678"/>
      <c r="Y56" s="678"/>
      <c r="Z56" s="678"/>
      <c r="AA56" s="678"/>
      <c r="AB56" s="678"/>
      <c r="AC56" s="24"/>
      <c r="AD56" s="24"/>
      <c r="AE56" s="24"/>
      <c r="AF56" s="24"/>
      <c r="AG56" s="24"/>
      <c r="AH56" s="357"/>
      <c r="AI56" s="677" t="s">
        <v>511</v>
      </c>
      <c r="AJ56" s="678"/>
      <c r="AK56" s="678"/>
      <c r="AL56" s="678"/>
      <c r="AM56" s="678"/>
      <c r="AN56" s="678"/>
      <c r="AO56" s="678"/>
      <c r="AP56" s="678"/>
      <c r="AQ56" s="678"/>
      <c r="AR56" s="24"/>
      <c r="AS56" s="24"/>
      <c r="AT56" s="24"/>
      <c r="AU56" s="24"/>
      <c r="AV56" s="24"/>
      <c r="AW56" s="24"/>
      <c r="AX56" s="24"/>
      <c r="AY56" s="24"/>
      <c r="AZ56" s="24"/>
      <c r="BA56" s="24"/>
      <c r="BB56" s="24"/>
    </row>
    <row r="57" spans="1:54" x14ac:dyDescent="0.25">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row>
    <row r="58" spans="1:54" x14ac:dyDescent="0.25">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row>
    <row r="59" spans="1:54" x14ac:dyDescent="0.25">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row>
    <row r="60" spans="1:54" x14ac:dyDescent="0.25">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row>
    <row r="61" spans="1:54"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row>
    <row r="62" spans="1:54"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row>
    <row r="63" spans="1:54"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row>
    <row r="64" spans="1:54"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row>
    <row r="65" spans="1:54"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row>
    <row r="66" spans="1:54" x14ac:dyDescent="0.25">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row>
    <row r="67" spans="1:54"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row>
    <row r="68" spans="1:54"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row>
    <row r="69" spans="1:54"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row>
    <row r="70" spans="1:54" x14ac:dyDescent="0.2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row>
    <row r="71" spans="1:54"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row>
    <row r="72" spans="1:54"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row>
    <row r="73" spans="1:54"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row>
    <row r="74" spans="1:54" x14ac:dyDescent="0.25">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row>
    <row r="75" spans="1:54" x14ac:dyDescent="0.25">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row>
    <row r="76" spans="1:54" x14ac:dyDescent="0.2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row>
    <row r="77" spans="1:54" x14ac:dyDescent="0.2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row>
    <row r="78" spans="1:54" x14ac:dyDescent="0.25">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row>
    <row r="79" spans="1:54" x14ac:dyDescent="0.25">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row>
    <row r="80" spans="1:54" x14ac:dyDescent="0.25">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row>
    <row r="81" spans="1:54" x14ac:dyDescent="0.25">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row>
    <row r="82" spans="1:54" x14ac:dyDescent="0.25">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row>
    <row r="83" spans="1:54" x14ac:dyDescent="0.25">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row>
    <row r="84" spans="1:54" x14ac:dyDescent="0.25">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row>
    <row r="85" spans="1:54" x14ac:dyDescent="0.25">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row>
    <row r="86" spans="1:54" x14ac:dyDescent="0.25">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row>
    <row r="87" spans="1:54" x14ac:dyDescent="0.25">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row>
    <row r="88" spans="1:54" x14ac:dyDescent="0.25">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row>
    <row r="89" spans="1:54" x14ac:dyDescent="0.25">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row>
    <row r="90" spans="1:54" x14ac:dyDescent="0.25">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row>
    <row r="91" spans="1:54" x14ac:dyDescent="0.25">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row>
    <row r="92" spans="1:54" x14ac:dyDescent="0.25">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row>
  </sheetData>
  <mergeCells count="20">
    <mergeCell ref="D3:I3"/>
    <mergeCell ref="D4:I4"/>
    <mergeCell ref="F5:I5"/>
    <mergeCell ref="J5:K5"/>
    <mergeCell ref="F6:I6"/>
    <mergeCell ref="AV6:AW6"/>
    <mergeCell ref="J7:K7"/>
    <mergeCell ref="X7:Y7"/>
    <mergeCell ref="AD7:AE7"/>
    <mergeCell ref="AL7:AN7"/>
    <mergeCell ref="AQ7:AS7"/>
    <mergeCell ref="AV7:AW7"/>
    <mergeCell ref="O6:R6"/>
    <mergeCell ref="B56:I56"/>
    <mergeCell ref="M56:R56"/>
    <mergeCell ref="T56:AB56"/>
    <mergeCell ref="AI56:AQ56"/>
    <mergeCell ref="X6:AE6"/>
    <mergeCell ref="AL6:AN6"/>
    <mergeCell ref="AQ6:AS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B2:H14"/>
  <sheetViews>
    <sheetView workbookViewId="0"/>
  </sheetViews>
  <sheetFormatPr defaultRowHeight="15" x14ac:dyDescent="0.25"/>
  <cols>
    <col min="2" max="2" width="29.42578125" customWidth="1"/>
  </cols>
  <sheetData>
    <row r="2" spans="2:8" x14ac:dyDescent="0.25">
      <c r="B2" s="433" t="s">
        <v>30</v>
      </c>
      <c r="C2" s="434"/>
      <c r="D2" s="434"/>
      <c r="E2" s="434"/>
      <c r="F2" s="434"/>
      <c r="G2" s="434"/>
      <c r="H2" s="531"/>
    </row>
    <row r="3" spans="2:8" ht="69" customHeight="1" x14ac:dyDescent="0.25">
      <c r="B3" s="532" t="s">
        <v>539</v>
      </c>
      <c r="C3" s="533"/>
      <c r="D3" s="533"/>
      <c r="E3" s="533"/>
      <c r="F3" s="533"/>
      <c r="G3" s="533"/>
      <c r="H3" s="534"/>
    </row>
    <row r="4" spans="2:8" x14ac:dyDescent="0.25">
      <c r="B4" s="36" t="s">
        <v>33</v>
      </c>
      <c r="C4" s="535" t="s">
        <v>38</v>
      </c>
      <c r="D4" s="536"/>
      <c r="E4" s="536"/>
      <c r="F4" s="536"/>
      <c r="G4" s="536"/>
      <c r="H4" s="537"/>
    </row>
    <row r="5" spans="2:8" x14ac:dyDescent="0.25">
      <c r="B5" s="34" t="s">
        <v>31</v>
      </c>
      <c r="C5" s="532" t="s">
        <v>37</v>
      </c>
      <c r="D5" s="533"/>
      <c r="E5" s="533"/>
      <c r="F5" s="533"/>
      <c r="G5" s="533"/>
      <c r="H5" s="534"/>
    </row>
    <row r="6" spans="2:8" x14ac:dyDescent="0.25">
      <c r="B6" s="34" t="s">
        <v>32</v>
      </c>
      <c r="C6" s="532" t="s">
        <v>39</v>
      </c>
      <c r="D6" s="533"/>
      <c r="E6" s="533"/>
      <c r="F6" s="533"/>
      <c r="G6" s="533"/>
      <c r="H6" s="534"/>
    </row>
    <row r="7" spans="2:8" x14ac:dyDescent="0.25">
      <c r="B7" s="34" t="s">
        <v>34</v>
      </c>
      <c r="C7" s="532" t="s">
        <v>40</v>
      </c>
      <c r="D7" s="533"/>
      <c r="E7" s="533"/>
      <c r="F7" s="533"/>
      <c r="G7" s="533"/>
      <c r="H7" s="534"/>
    </row>
    <row r="8" spans="2:8" x14ac:dyDescent="0.25">
      <c r="B8" s="34" t="s">
        <v>35</v>
      </c>
      <c r="C8" s="538"/>
      <c r="D8" s="539"/>
      <c r="E8" s="539"/>
      <c r="F8" s="539"/>
      <c r="G8" s="539"/>
      <c r="H8" s="540"/>
    </row>
    <row r="9" spans="2:8" x14ac:dyDescent="0.25">
      <c r="B9" s="35" t="s">
        <v>36</v>
      </c>
      <c r="C9" s="541"/>
      <c r="D9" s="542"/>
      <c r="E9" s="542"/>
      <c r="F9" s="542"/>
      <c r="G9" s="542"/>
      <c r="H9" s="543"/>
    </row>
    <row r="10" spans="2:8" ht="14.45" customHeight="1" x14ac:dyDescent="0.25">
      <c r="B10" s="544" t="s">
        <v>42</v>
      </c>
      <c r="C10" s="545"/>
      <c r="D10" s="545"/>
      <c r="E10" s="545"/>
      <c r="F10" s="545"/>
      <c r="G10" s="545"/>
      <c r="H10" s="546"/>
    </row>
    <row r="11" spans="2:8" x14ac:dyDescent="0.25">
      <c r="B11" s="532"/>
      <c r="C11" s="533"/>
      <c r="D11" s="533"/>
      <c r="E11" s="533"/>
      <c r="F11" s="533"/>
      <c r="G11" s="533"/>
      <c r="H11" s="534"/>
    </row>
    <row r="12" spans="2:8" x14ac:dyDescent="0.25">
      <c r="B12" s="547"/>
      <c r="C12" s="548"/>
      <c r="D12" s="548"/>
      <c r="E12" s="548"/>
      <c r="F12" s="548"/>
      <c r="G12" s="548"/>
      <c r="H12" s="549"/>
    </row>
    <row r="13" spans="2:8" x14ac:dyDescent="0.25">
      <c r="B13" s="550" t="s">
        <v>56</v>
      </c>
      <c r="C13" s="551"/>
      <c r="D13" s="551"/>
      <c r="E13" s="551"/>
      <c r="F13" s="551"/>
      <c r="G13" s="551"/>
      <c r="H13" s="552"/>
    </row>
    <row r="14" spans="2:8" ht="10.35" customHeight="1" x14ac:dyDescent="0.25">
      <c r="B14" s="553"/>
      <c r="C14" s="554"/>
      <c r="D14" s="554"/>
      <c r="E14" s="554"/>
      <c r="F14" s="554"/>
      <c r="G14" s="554"/>
      <c r="H14" s="555"/>
    </row>
  </sheetData>
  <mergeCells count="10">
    <mergeCell ref="C7:H7"/>
    <mergeCell ref="C8:H8"/>
    <mergeCell ref="C9:H9"/>
    <mergeCell ref="B10:H12"/>
    <mergeCell ref="B13:H14"/>
    <mergeCell ref="B2:H2"/>
    <mergeCell ref="B3:H3"/>
    <mergeCell ref="C4:H4"/>
    <mergeCell ref="C5:H5"/>
    <mergeCell ref="C6:H6"/>
  </mergeCells>
  <hyperlinks>
    <hyperlink ref="B13"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B2:J22"/>
  <sheetViews>
    <sheetView zoomScale="60" zoomScaleNormal="60" workbookViewId="0">
      <selection activeCell="J7" sqref="J7"/>
    </sheetView>
  </sheetViews>
  <sheetFormatPr defaultRowHeight="15" x14ac:dyDescent="0.25"/>
  <cols>
    <col min="10" max="10" width="24.140625" customWidth="1"/>
  </cols>
  <sheetData>
    <row r="2" spans="2:10" x14ac:dyDescent="0.25">
      <c r="B2" s="433" t="s">
        <v>61</v>
      </c>
      <c r="C2" s="434"/>
      <c r="D2" s="434"/>
      <c r="E2" s="434"/>
      <c r="F2" s="434"/>
      <c r="G2" s="434"/>
      <c r="H2" s="531"/>
    </row>
    <row r="3" spans="2:10" ht="217.7" customHeight="1" x14ac:dyDescent="0.25">
      <c r="B3" s="532" t="s">
        <v>540</v>
      </c>
      <c r="C3" s="533"/>
      <c r="D3" s="533"/>
      <c r="E3" s="533"/>
      <c r="F3" s="533"/>
      <c r="G3" s="533"/>
      <c r="H3" s="534"/>
      <c r="J3" s="179" t="s">
        <v>546</v>
      </c>
    </row>
    <row r="4" spans="2:10" ht="29.45" customHeight="1" x14ac:dyDescent="0.25">
      <c r="B4" s="562" t="s">
        <v>62</v>
      </c>
      <c r="C4" s="557"/>
      <c r="D4" s="557"/>
      <c r="E4" s="557"/>
      <c r="F4" s="557"/>
      <c r="G4" s="557"/>
      <c r="H4" s="558"/>
    </row>
    <row r="6" spans="2:10" x14ac:dyDescent="0.25">
      <c r="B6" s="433" t="s">
        <v>50</v>
      </c>
      <c r="C6" s="434"/>
      <c r="D6" s="434"/>
      <c r="E6" s="434"/>
      <c r="F6" s="434"/>
      <c r="G6" s="434"/>
      <c r="H6" s="531"/>
    </row>
    <row r="7" spans="2:10" ht="268.7" customHeight="1" x14ac:dyDescent="0.25">
      <c r="B7" s="532" t="s">
        <v>541</v>
      </c>
      <c r="C7" s="533"/>
      <c r="D7" s="533"/>
      <c r="E7" s="533"/>
      <c r="F7" s="533"/>
      <c r="G7" s="533"/>
      <c r="H7" s="534"/>
    </row>
    <row r="8" spans="2:10" x14ac:dyDescent="0.25">
      <c r="B8" s="556" t="s">
        <v>55</v>
      </c>
      <c r="C8" s="557"/>
      <c r="D8" s="557"/>
      <c r="E8" s="557"/>
      <c r="F8" s="557"/>
      <c r="G8" s="557"/>
      <c r="H8" s="558"/>
    </row>
    <row r="9" spans="2:10" x14ac:dyDescent="0.25">
      <c r="B9" s="559" t="s">
        <v>53</v>
      </c>
      <c r="C9" s="560"/>
      <c r="D9" s="560"/>
      <c r="E9" s="560"/>
      <c r="F9" s="560"/>
      <c r="G9" s="560"/>
      <c r="H9" s="561"/>
    </row>
    <row r="11" spans="2:10" x14ac:dyDescent="0.25">
      <c r="B11" s="433" t="s">
        <v>250</v>
      </c>
      <c r="C11" s="434"/>
      <c r="D11" s="434"/>
      <c r="E11" s="434"/>
      <c r="F11" s="434"/>
      <c r="G11" s="434"/>
      <c r="H11" s="531"/>
    </row>
    <row r="12" spans="2:10" ht="230.1" customHeight="1" x14ac:dyDescent="0.25">
      <c r="B12" s="563" t="s">
        <v>542</v>
      </c>
      <c r="C12" s="564"/>
      <c r="D12" s="564"/>
      <c r="E12" s="564"/>
      <c r="F12" s="564"/>
      <c r="G12" s="564"/>
      <c r="H12" s="565"/>
    </row>
    <row r="13" spans="2:10" x14ac:dyDescent="0.25">
      <c r="B13" s="556" t="s">
        <v>251</v>
      </c>
      <c r="C13" s="557"/>
      <c r="D13" s="557"/>
      <c r="E13" s="557"/>
      <c r="F13" s="557"/>
      <c r="G13" s="557"/>
      <c r="H13" s="558"/>
    </row>
    <row r="14" spans="2:10" x14ac:dyDescent="0.25">
      <c r="B14" s="559" t="s">
        <v>252</v>
      </c>
      <c r="C14" s="560"/>
      <c r="D14" s="560"/>
      <c r="E14" s="560"/>
      <c r="F14" s="560"/>
      <c r="G14" s="560"/>
      <c r="H14" s="561"/>
    </row>
    <row r="16" spans="2:10" s="24" customFormat="1" x14ac:dyDescent="0.25">
      <c r="B16" s="433" t="s">
        <v>256</v>
      </c>
      <c r="C16" s="434"/>
      <c r="D16" s="434"/>
      <c r="E16" s="434"/>
      <c r="F16" s="434"/>
      <c r="G16" s="434"/>
      <c r="H16" s="531"/>
    </row>
    <row r="17" spans="2:8" s="24" customFormat="1" ht="299.45" customHeight="1" x14ac:dyDescent="0.25">
      <c r="B17" s="568" t="s">
        <v>258</v>
      </c>
      <c r="C17" s="569"/>
      <c r="D17" s="569"/>
      <c r="E17" s="569"/>
      <c r="F17" s="569"/>
      <c r="G17" s="569"/>
      <c r="H17" s="570"/>
    </row>
    <row r="18" spans="2:8" s="24" customFormat="1" x14ac:dyDescent="0.25">
      <c r="B18" s="556" t="s">
        <v>257</v>
      </c>
      <c r="C18" s="557"/>
      <c r="D18" s="557"/>
      <c r="E18" s="557"/>
      <c r="F18" s="557"/>
      <c r="G18" s="557"/>
      <c r="H18" s="558"/>
    </row>
    <row r="19" spans="2:8" s="24" customFormat="1" x14ac:dyDescent="0.25"/>
    <row r="20" spans="2:8" x14ac:dyDescent="0.25">
      <c r="B20" s="433" t="s">
        <v>253</v>
      </c>
      <c r="C20" s="434"/>
      <c r="D20" s="434"/>
      <c r="E20" s="434"/>
      <c r="F20" s="434"/>
      <c r="G20" s="434"/>
      <c r="H20" s="531"/>
    </row>
    <row r="21" spans="2:8" ht="287.45" customHeight="1" x14ac:dyDescent="0.25">
      <c r="B21" s="566" t="s">
        <v>254</v>
      </c>
      <c r="C21" s="567"/>
      <c r="D21" s="567"/>
      <c r="E21" s="567"/>
      <c r="F21" s="567"/>
      <c r="G21" s="567"/>
      <c r="H21" s="567"/>
    </row>
    <row r="22" spans="2:8" s="24" customFormat="1" x14ac:dyDescent="0.25">
      <c r="B22" s="556" t="s">
        <v>255</v>
      </c>
      <c r="C22" s="557"/>
      <c r="D22" s="557"/>
      <c r="E22" s="557"/>
      <c r="F22" s="557"/>
      <c r="G22" s="557"/>
      <c r="H22" s="558"/>
    </row>
  </sheetData>
  <mergeCells count="17">
    <mergeCell ref="B21:H21"/>
    <mergeCell ref="B22:H22"/>
    <mergeCell ref="B16:H16"/>
    <mergeCell ref="B17:H17"/>
    <mergeCell ref="B18:H18"/>
    <mergeCell ref="B11:H11"/>
    <mergeCell ref="B12:H12"/>
    <mergeCell ref="B13:H13"/>
    <mergeCell ref="B14:H14"/>
    <mergeCell ref="B20:H20"/>
    <mergeCell ref="B8:H8"/>
    <mergeCell ref="B9:H9"/>
    <mergeCell ref="B2:H2"/>
    <mergeCell ref="B3:H3"/>
    <mergeCell ref="B4:H4"/>
    <mergeCell ref="B6:H6"/>
    <mergeCell ref="B7:H7"/>
  </mergeCells>
  <hyperlinks>
    <hyperlink ref="B4" r:id="rId1" location="/metadata/baa463d0-88fd-11da-a88f-000d939bc5d8" xr:uid="{00000000-0004-0000-0300-000000000000}"/>
    <hyperlink ref="B9" r:id="rId2" xr:uid="{00000000-0004-0000-0300-000001000000}"/>
    <hyperlink ref="B8" r:id="rId3" xr:uid="{00000000-0004-0000-0300-000002000000}"/>
    <hyperlink ref="B14" r:id="rId4" xr:uid="{CF14E5C9-F6A4-4C52-8FA6-B0CBA5ADB6FE}"/>
    <hyperlink ref="B13" r:id="rId5" xr:uid="{8FC134EE-8D6D-4956-8170-FFAB3C9D9750}"/>
    <hyperlink ref="B22" r:id="rId6" xr:uid="{F7640086-3202-48DB-8457-55F9E60D4D13}"/>
    <hyperlink ref="B18" r:id="rId7" xr:uid="{1F2116A3-D7A1-4A6F-9154-E0AE195F6D2D}"/>
  </hyperlinks>
  <pageMargins left="0.7" right="0.7" top="0.75" bottom="0.75" header="0.3" footer="0.3"/>
  <pageSetup orientation="portrait" horizontalDpi="360" verticalDpi="360"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B2:H17"/>
  <sheetViews>
    <sheetView topLeftCell="A12" zoomScale="96" zoomScaleNormal="96" workbookViewId="0"/>
  </sheetViews>
  <sheetFormatPr defaultRowHeight="15" x14ac:dyDescent="0.25"/>
  <sheetData>
    <row r="2" spans="2:8" ht="28.35" customHeight="1" x14ac:dyDescent="0.25">
      <c r="B2" s="433" t="s">
        <v>58</v>
      </c>
      <c r="C2" s="434"/>
      <c r="D2" s="434"/>
      <c r="E2" s="434"/>
      <c r="F2" s="434"/>
      <c r="G2" s="434"/>
      <c r="H2" s="531"/>
    </row>
    <row r="3" spans="2:8" ht="110.45" customHeight="1" x14ac:dyDescent="0.25">
      <c r="B3" s="532" t="s">
        <v>545</v>
      </c>
      <c r="C3" s="533"/>
      <c r="D3" s="533"/>
      <c r="E3" s="533"/>
      <c r="F3" s="533"/>
      <c r="G3" s="533"/>
      <c r="H3" s="534"/>
    </row>
    <row r="4" spans="2:8" x14ac:dyDescent="0.25">
      <c r="B4" s="556" t="s">
        <v>59</v>
      </c>
      <c r="C4" s="557"/>
      <c r="D4" s="557"/>
      <c r="E4" s="557"/>
      <c r="F4" s="557"/>
      <c r="G4" s="557"/>
      <c r="H4" s="558"/>
    </row>
    <row r="5" spans="2:8" x14ac:dyDescent="0.25">
      <c r="B5" s="559" t="s">
        <v>60</v>
      </c>
      <c r="C5" s="571"/>
      <c r="D5" s="571"/>
      <c r="E5" s="571"/>
      <c r="F5" s="571"/>
      <c r="G5" s="571"/>
      <c r="H5" s="572"/>
    </row>
    <row r="7" spans="2:8" ht="32.450000000000003" customHeight="1" x14ac:dyDescent="0.25">
      <c r="B7" s="433" t="s">
        <v>269</v>
      </c>
      <c r="C7" s="434"/>
      <c r="D7" s="434"/>
      <c r="E7" s="434"/>
      <c r="F7" s="434"/>
      <c r="G7" s="434"/>
      <c r="H7" s="531"/>
    </row>
    <row r="8" spans="2:8" ht="127.35" customHeight="1" x14ac:dyDescent="0.25">
      <c r="B8" s="532" t="s">
        <v>268</v>
      </c>
      <c r="C8" s="533"/>
      <c r="D8" s="533"/>
      <c r="E8" s="533"/>
      <c r="F8" s="533"/>
      <c r="G8" s="533"/>
      <c r="H8" s="534"/>
    </row>
    <row r="9" spans="2:8" x14ac:dyDescent="0.25">
      <c r="B9" s="556" t="s">
        <v>84</v>
      </c>
      <c r="C9" s="557"/>
      <c r="D9" s="557"/>
      <c r="E9" s="557"/>
      <c r="F9" s="557"/>
      <c r="G9" s="557"/>
      <c r="H9" s="558"/>
    </row>
    <row r="11" spans="2:8" x14ac:dyDescent="0.25">
      <c r="B11" s="433" t="s">
        <v>94</v>
      </c>
      <c r="C11" s="434"/>
      <c r="D11" s="434"/>
      <c r="E11" s="434"/>
      <c r="F11" s="434"/>
      <c r="G11" s="434"/>
      <c r="H11" s="531"/>
    </row>
    <row r="12" spans="2:8" ht="179.25" customHeight="1" x14ac:dyDescent="0.25">
      <c r="B12" s="532" t="s">
        <v>270</v>
      </c>
      <c r="C12" s="533"/>
      <c r="D12" s="533"/>
      <c r="E12" s="533"/>
      <c r="F12" s="533"/>
      <c r="G12" s="533"/>
      <c r="H12" s="534"/>
    </row>
    <row r="13" spans="2:8" ht="15.6" customHeight="1" x14ac:dyDescent="0.25">
      <c r="B13" s="556" t="s">
        <v>93</v>
      </c>
      <c r="C13" s="557"/>
      <c r="D13" s="557"/>
      <c r="E13" s="557"/>
      <c r="F13" s="557"/>
      <c r="G13" s="557"/>
      <c r="H13" s="558"/>
    </row>
    <row r="15" spans="2:8" ht="26.1" customHeight="1" x14ac:dyDescent="0.25">
      <c r="B15" s="433" t="s">
        <v>245</v>
      </c>
      <c r="C15" s="434"/>
      <c r="D15" s="434"/>
      <c r="E15" s="434"/>
      <c r="F15" s="434"/>
      <c r="G15" s="434"/>
      <c r="H15" s="531"/>
    </row>
    <row r="16" spans="2:8" ht="217.35" customHeight="1" x14ac:dyDescent="0.25">
      <c r="B16" s="532" t="s">
        <v>543</v>
      </c>
      <c r="C16" s="533"/>
      <c r="D16" s="533"/>
      <c r="E16" s="533"/>
      <c r="F16" s="533"/>
      <c r="G16" s="533"/>
      <c r="H16" s="534"/>
    </row>
    <row r="17" spans="2:8" x14ac:dyDescent="0.25">
      <c r="B17" s="556" t="s">
        <v>246</v>
      </c>
      <c r="C17" s="557"/>
      <c r="D17" s="557"/>
      <c r="E17" s="557"/>
      <c r="F17" s="557"/>
      <c r="G17" s="557"/>
      <c r="H17" s="558"/>
    </row>
  </sheetData>
  <mergeCells count="13">
    <mergeCell ref="B15:H15"/>
    <mergeCell ref="B16:H16"/>
    <mergeCell ref="B17:H17"/>
    <mergeCell ref="B2:H2"/>
    <mergeCell ref="B3:H3"/>
    <mergeCell ref="B4:H4"/>
    <mergeCell ref="B5:H5"/>
    <mergeCell ref="B7:H7"/>
    <mergeCell ref="B8:H8"/>
    <mergeCell ref="B9:H9"/>
    <mergeCell ref="B11:H11"/>
    <mergeCell ref="B12:H12"/>
    <mergeCell ref="B13:H13"/>
  </mergeCells>
  <hyperlinks>
    <hyperlink ref="B4" r:id="rId1" xr:uid="{00000000-0004-0000-0400-000000000000}"/>
    <hyperlink ref="B5" r:id="rId2" xr:uid="{00000000-0004-0000-0400-000001000000}"/>
    <hyperlink ref="B9" r:id="rId3" xr:uid="{00000000-0004-0000-0400-000002000000}"/>
    <hyperlink ref="B13" r:id="rId4" xr:uid="{00000000-0004-0000-0400-000003000000}"/>
    <hyperlink ref="B17" r:id="rId5" xr:uid="{00000000-0004-0000-0400-000004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X278"/>
  <sheetViews>
    <sheetView zoomScale="53" zoomScaleNormal="53" workbookViewId="0">
      <selection activeCell="R12" sqref="R12"/>
    </sheetView>
  </sheetViews>
  <sheetFormatPr defaultRowHeight="15" x14ac:dyDescent="0.25"/>
  <cols>
    <col min="2" max="2" width="12.42578125" customWidth="1"/>
    <col min="3" max="4" width="11.42578125" customWidth="1"/>
    <col min="5" max="5" width="9.5703125" customWidth="1"/>
    <col min="7" max="8" width="11.42578125" customWidth="1"/>
    <col min="9" max="9" width="12.140625" customWidth="1"/>
    <col min="10" max="10" width="11.42578125" customWidth="1"/>
    <col min="11" max="11" width="12.140625" customWidth="1"/>
    <col min="12" max="12" width="9.85546875" customWidth="1"/>
    <col min="13" max="13" width="11" customWidth="1"/>
    <col min="14" max="14" width="10.85546875" customWidth="1"/>
    <col min="15" max="15" width="24.5703125" customWidth="1"/>
    <col min="17" max="17" width="11.42578125" customWidth="1"/>
    <col min="18" max="18" width="10.5703125" customWidth="1"/>
    <col min="19" max="19" width="10.140625" customWidth="1"/>
    <col min="20" max="20" width="12.42578125" customWidth="1"/>
    <col min="21" max="21" width="11.5703125" customWidth="1"/>
    <col min="22" max="22" width="11" customWidth="1"/>
    <col min="23" max="23" width="13.42578125" customWidth="1"/>
  </cols>
  <sheetData>
    <row r="1" spans="1:24" x14ac:dyDescent="0.25">
      <c r="A1" s="26"/>
      <c r="B1" s="26"/>
      <c r="C1" s="26"/>
      <c r="D1" s="26"/>
      <c r="E1" s="26"/>
      <c r="F1" s="26"/>
      <c r="G1" s="26"/>
      <c r="H1" s="26"/>
      <c r="I1" s="26"/>
      <c r="J1" s="26"/>
      <c r="K1" s="26"/>
      <c r="L1" s="26"/>
      <c r="M1" s="26"/>
      <c r="N1" s="26"/>
      <c r="O1" s="26"/>
      <c r="P1" s="26"/>
      <c r="Q1" s="26"/>
      <c r="R1" s="26"/>
      <c r="S1" s="26"/>
      <c r="T1" s="26"/>
      <c r="U1" s="26"/>
      <c r="V1" s="26"/>
    </row>
    <row r="2" spans="1:24" x14ac:dyDescent="0.25">
      <c r="A2" s="26"/>
      <c r="B2" s="433" t="s">
        <v>566</v>
      </c>
      <c r="C2" s="434"/>
      <c r="D2" s="434"/>
      <c r="E2" s="434"/>
      <c r="F2" s="434"/>
      <c r="G2" s="434"/>
      <c r="H2" s="531"/>
      <c r="Q2" s="42"/>
      <c r="R2" s="42"/>
      <c r="S2" s="42"/>
      <c r="T2" s="42"/>
      <c r="U2" s="42"/>
      <c r="V2" s="42"/>
      <c r="W2" s="37"/>
    </row>
    <row r="3" spans="1:24" s="24" customFormat="1" ht="45" customHeight="1" x14ac:dyDescent="0.25">
      <c r="A3" s="26"/>
      <c r="B3" s="594" t="s">
        <v>562</v>
      </c>
      <c r="C3" s="595"/>
      <c r="D3" s="595"/>
      <c r="E3" s="595"/>
      <c r="F3" s="595"/>
      <c r="G3" s="595"/>
      <c r="H3" s="596"/>
      <c r="I3" s="26"/>
      <c r="J3" s="42"/>
      <c r="K3" s="42"/>
      <c r="L3" s="42"/>
      <c r="M3" s="42"/>
      <c r="N3" s="42"/>
      <c r="O3" s="42"/>
      <c r="P3" s="42"/>
      <c r="Q3" s="42"/>
      <c r="R3" s="42"/>
      <c r="S3" s="42"/>
      <c r="T3" s="42"/>
      <c r="U3" s="42"/>
      <c r="V3" s="42"/>
      <c r="W3" s="37"/>
    </row>
    <row r="4" spans="1:24" s="24" customFormat="1" ht="30" customHeight="1" x14ac:dyDescent="0.25">
      <c r="A4" s="26"/>
      <c r="B4" s="597" t="s">
        <v>588</v>
      </c>
      <c r="C4" s="598"/>
      <c r="D4" s="598"/>
      <c r="E4" s="598"/>
      <c r="F4" s="598"/>
      <c r="G4" s="598"/>
      <c r="H4" s="599"/>
      <c r="I4" s="26"/>
      <c r="J4" s="42"/>
      <c r="K4" s="42"/>
      <c r="L4" s="42"/>
      <c r="M4" s="42"/>
      <c r="N4" s="42"/>
      <c r="O4" s="42"/>
      <c r="P4" s="42"/>
      <c r="Q4" s="42"/>
      <c r="R4" s="42"/>
      <c r="S4" s="42"/>
      <c r="T4" s="42"/>
      <c r="U4" s="42"/>
      <c r="V4" s="42"/>
      <c r="W4" s="37"/>
    </row>
    <row r="5" spans="1:24" ht="14.45" customHeight="1" x14ac:dyDescent="0.25">
      <c r="A5" s="26"/>
      <c r="B5" s="41"/>
      <c r="C5" s="41"/>
      <c r="D5" s="41"/>
      <c r="E5" s="41"/>
      <c r="F5" s="41"/>
      <c r="G5" s="41"/>
      <c r="H5" s="41"/>
      <c r="I5" s="41"/>
      <c r="J5" s="41"/>
      <c r="K5" s="41"/>
      <c r="L5" s="41"/>
      <c r="M5" s="41"/>
      <c r="N5" s="41"/>
      <c r="O5" s="41"/>
      <c r="P5" s="41"/>
      <c r="Q5" s="41"/>
      <c r="R5" s="41"/>
      <c r="S5" s="41"/>
      <c r="T5" s="41"/>
      <c r="U5" s="41"/>
      <c r="V5" s="41"/>
    </row>
    <row r="6" spans="1:24" x14ac:dyDescent="0.25">
      <c r="A6" s="26"/>
      <c r="B6" s="575" t="s">
        <v>260</v>
      </c>
      <c r="C6" s="576"/>
      <c r="D6" s="576"/>
      <c r="E6" s="576"/>
      <c r="F6" s="576"/>
      <c r="G6" s="576"/>
      <c r="H6" s="576"/>
      <c r="I6" s="576"/>
      <c r="J6" s="576"/>
      <c r="K6" s="576"/>
      <c r="L6" s="576"/>
      <c r="M6" s="576"/>
      <c r="N6" s="576"/>
      <c r="O6" s="576"/>
      <c r="P6" s="576"/>
      <c r="Q6" s="576"/>
      <c r="R6" s="576"/>
      <c r="S6" s="576"/>
      <c r="T6" s="576"/>
      <c r="U6" s="576"/>
      <c r="V6" s="577"/>
      <c r="W6" s="24"/>
    </row>
    <row r="7" spans="1:24" ht="51" x14ac:dyDescent="0.25">
      <c r="A7" s="26"/>
      <c r="B7" s="43"/>
      <c r="C7" s="155" t="s">
        <v>132</v>
      </c>
      <c r="D7" s="155" t="s">
        <v>133</v>
      </c>
      <c r="E7" s="155" t="s">
        <v>134</v>
      </c>
      <c r="F7" s="157" t="s">
        <v>135</v>
      </c>
      <c r="G7" s="155" t="s">
        <v>136</v>
      </c>
      <c r="H7" s="155" t="s">
        <v>137</v>
      </c>
      <c r="I7" s="155" t="s">
        <v>138</v>
      </c>
      <c r="J7" s="155" t="s">
        <v>139</v>
      </c>
      <c r="K7" s="155" t="s">
        <v>140</v>
      </c>
      <c r="L7" s="155" t="s">
        <v>141</v>
      </c>
      <c r="M7" s="155" t="s">
        <v>142</v>
      </c>
      <c r="N7" s="155" t="s">
        <v>143</v>
      </c>
      <c r="O7" s="155" t="s">
        <v>144</v>
      </c>
      <c r="P7" s="155" t="s">
        <v>145</v>
      </c>
      <c r="Q7" s="155" t="s">
        <v>146</v>
      </c>
      <c r="R7" s="155" t="s">
        <v>147</v>
      </c>
      <c r="S7" s="155" t="s">
        <v>148</v>
      </c>
      <c r="T7" s="155" t="s">
        <v>149</v>
      </c>
      <c r="U7" s="155" t="s">
        <v>150</v>
      </c>
      <c r="V7" s="156" t="s">
        <v>151</v>
      </c>
    </row>
    <row r="8" spans="1:24" x14ac:dyDescent="0.25">
      <c r="A8" s="26"/>
      <c r="B8" s="44" t="s">
        <v>104</v>
      </c>
      <c r="C8" s="40">
        <v>0</v>
      </c>
      <c r="D8" s="40">
        <v>0</v>
      </c>
      <c r="E8" s="40">
        <v>0</v>
      </c>
      <c r="F8" s="40">
        <v>0</v>
      </c>
      <c r="G8" s="40">
        <v>0</v>
      </c>
      <c r="H8" s="40">
        <v>0</v>
      </c>
      <c r="I8" s="40">
        <v>0</v>
      </c>
      <c r="J8" s="40">
        <v>0</v>
      </c>
      <c r="K8" s="40">
        <v>0</v>
      </c>
      <c r="L8" s="40">
        <v>0</v>
      </c>
      <c r="M8" s="40">
        <v>0</v>
      </c>
      <c r="N8" s="40">
        <v>0</v>
      </c>
      <c r="O8" s="40">
        <v>0</v>
      </c>
      <c r="P8" s="40">
        <v>0</v>
      </c>
      <c r="Q8" s="40">
        <v>0</v>
      </c>
      <c r="R8" s="40">
        <v>0</v>
      </c>
      <c r="S8" s="40">
        <v>0</v>
      </c>
      <c r="T8" s="40">
        <v>20.668928476321895</v>
      </c>
      <c r="U8" s="40">
        <v>11.794092319184918</v>
      </c>
      <c r="V8" s="48">
        <v>67.536979204493193</v>
      </c>
      <c r="W8" s="40"/>
      <c r="X8" s="24"/>
    </row>
    <row r="9" spans="1:24" x14ac:dyDescent="0.25">
      <c r="A9" s="26"/>
      <c r="B9" s="45" t="s">
        <v>105</v>
      </c>
      <c r="C9" s="40">
        <v>0</v>
      </c>
      <c r="D9" s="40">
        <v>0</v>
      </c>
      <c r="E9" s="40">
        <v>0</v>
      </c>
      <c r="F9" s="40">
        <v>0</v>
      </c>
      <c r="G9" s="40">
        <v>0</v>
      </c>
      <c r="H9" s="40">
        <v>0</v>
      </c>
      <c r="I9" s="40">
        <v>0</v>
      </c>
      <c r="J9" s="40">
        <v>0</v>
      </c>
      <c r="K9" s="40">
        <v>0</v>
      </c>
      <c r="L9" s="40">
        <v>0</v>
      </c>
      <c r="M9" s="40">
        <v>0</v>
      </c>
      <c r="N9" s="40">
        <v>0</v>
      </c>
      <c r="O9" s="40">
        <v>0</v>
      </c>
      <c r="P9" s="40">
        <v>0</v>
      </c>
      <c r="Q9" s="40">
        <v>0</v>
      </c>
      <c r="R9" s="40">
        <v>0</v>
      </c>
      <c r="S9" s="40">
        <v>0</v>
      </c>
      <c r="T9" s="40">
        <v>0</v>
      </c>
      <c r="U9" s="40">
        <v>96.699309551721214</v>
      </c>
      <c r="V9" s="49">
        <v>3.3006904482787829</v>
      </c>
      <c r="W9" s="40"/>
      <c r="X9" s="24"/>
    </row>
    <row r="10" spans="1:24" x14ac:dyDescent="0.25">
      <c r="A10" s="26"/>
      <c r="B10" s="45" t="s">
        <v>106</v>
      </c>
      <c r="C10" s="40">
        <v>0</v>
      </c>
      <c r="D10" s="40">
        <v>0</v>
      </c>
      <c r="E10" s="40">
        <v>0</v>
      </c>
      <c r="F10" s="40">
        <v>0</v>
      </c>
      <c r="G10" s="40">
        <v>0</v>
      </c>
      <c r="H10" s="40">
        <v>0</v>
      </c>
      <c r="I10" s="40">
        <v>0</v>
      </c>
      <c r="J10" s="40">
        <v>3.2277934496704637</v>
      </c>
      <c r="K10" s="40">
        <v>0</v>
      </c>
      <c r="L10" s="40">
        <v>0</v>
      </c>
      <c r="M10" s="40">
        <v>0</v>
      </c>
      <c r="N10" s="40">
        <v>0</v>
      </c>
      <c r="O10" s="40">
        <v>0</v>
      </c>
      <c r="P10" s="40">
        <v>0</v>
      </c>
      <c r="Q10" s="40">
        <v>0</v>
      </c>
      <c r="R10" s="40">
        <v>0.3269047751142673</v>
      </c>
      <c r="S10" s="40">
        <v>0</v>
      </c>
      <c r="T10" s="40">
        <v>79.401869531137748</v>
      </c>
      <c r="U10" s="40">
        <v>0</v>
      </c>
      <c r="V10" s="49">
        <v>17.043432244077518</v>
      </c>
      <c r="W10" s="40"/>
      <c r="X10" s="24"/>
    </row>
    <row r="11" spans="1:24" x14ac:dyDescent="0.25">
      <c r="A11" s="26"/>
      <c r="B11" s="45" t="s">
        <v>107</v>
      </c>
      <c r="C11" s="40">
        <v>0</v>
      </c>
      <c r="D11" s="40">
        <v>0</v>
      </c>
      <c r="E11" s="40">
        <v>0</v>
      </c>
      <c r="F11" s="40">
        <v>0</v>
      </c>
      <c r="G11" s="40">
        <v>0</v>
      </c>
      <c r="H11" s="40">
        <v>0</v>
      </c>
      <c r="I11" s="40">
        <v>0</v>
      </c>
      <c r="J11" s="40">
        <v>24.914833674365831</v>
      </c>
      <c r="K11" s="40">
        <v>1.1112243296164004</v>
      </c>
      <c r="L11" s="40">
        <v>0</v>
      </c>
      <c r="M11" s="40">
        <v>0</v>
      </c>
      <c r="N11" s="40">
        <v>0</v>
      </c>
      <c r="O11" s="40">
        <v>0</v>
      </c>
      <c r="P11" s="40">
        <v>0</v>
      </c>
      <c r="Q11" s="40">
        <v>0</v>
      </c>
      <c r="R11" s="40">
        <v>0</v>
      </c>
      <c r="S11" s="40">
        <v>0</v>
      </c>
      <c r="T11" s="40">
        <v>56.238966933158551</v>
      </c>
      <c r="U11" s="40">
        <v>0</v>
      </c>
      <c r="V11" s="49">
        <v>17.73497506285922</v>
      </c>
      <c r="W11" s="40"/>
      <c r="X11" s="24"/>
    </row>
    <row r="12" spans="1:24" x14ac:dyDescent="0.25">
      <c r="A12" s="26"/>
      <c r="B12" s="45" t="s">
        <v>108</v>
      </c>
      <c r="C12" s="40">
        <v>0</v>
      </c>
      <c r="D12" s="40">
        <v>0</v>
      </c>
      <c r="E12" s="40">
        <v>0</v>
      </c>
      <c r="F12" s="40">
        <v>0</v>
      </c>
      <c r="G12" s="40">
        <v>0</v>
      </c>
      <c r="H12" s="40">
        <v>0</v>
      </c>
      <c r="I12" s="40">
        <v>0</v>
      </c>
      <c r="J12" s="40">
        <v>100</v>
      </c>
      <c r="K12" s="40">
        <v>0</v>
      </c>
      <c r="L12" s="40">
        <v>0</v>
      </c>
      <c r="M12" s="40">
        <v>0</v>
      </c>
      <c r="N12" s="40">
        <v>0</v>
      </c>
      <c r="O12" s="40">
        <v>0</v>
      </c>
      <c r="P12" s="40">
        <v>0</v>
      </c>
      <c r="Q12" s="40">
        <v>0</v>
      </c>
      <c r="R12" s="40">
        <v>0</v>
      </c>
      <c r="S12" s="40">
        <v>0</v>
      </c>
      <c r="T12" s="40">
        <v>0</v>
      </c>
      <c r="U12" s="40">
        <v>0</v>
      </c>
      <c r="V12" s="49">
        <v>0</v>
      </c>
      <c r="W12" s="40"/>
      <c r="X12" s="24"/>
    </row>
    <row r="13" spans="1:24" ht="26.25" x14ac:dyDescent="0.25">
      <c r="A13" s="26"/>
      <c r="B13" s="45" t="s">
        <v>109</v>
      </c>
      <c r="C13" s="40">
        <v>0</v>
      </c>
      <c r="D13" s="40">
        <v>0</v>
      </c>
      <c r="E13" s="40">
        <v>0</v>
      </c>
      <c r="F13" s="40">
        <v>0</v>
      </c>
      <c r="G13" s="40">
        <v>0</v>
      </c>
      <c r="H13" s="40">
        <v>0</v>
      </c>
      <c r="I13" s="40">
        <v>0</v>
      </c>
      <c r="J13" s="40">
        <v>0</v>
      </c>
      <c r="K13" s="40">
        <v>0</v>
      </c>
      <c r="L13" s="40">
        <v>0</v>
      </c>
      <c r="M13" s="40">
        <v>0</v>
      </c>
      <c r="N13" s="40">
        <v>0</v>
      </c>
      <c r="O13" s="40">
        <v>0</v>
      </c>
      <c r="P13" s="40">
        <v>0</v>
      </c>
      <c r="Q13" s="40">
        <v>0</v>
      </c>
      <c r="R13" s="40">
        <v>0</v>
      </c>
      <c r="S13" s="40">
        <v>0</v>
      </c>
      <c r="T13" s="40">
        <v>72.647811457331898</v>
      </c>
      <c r="U13" s="40">
        <v>0.15799072555561838</v>
      </c>
      <c r="V13" s="49">
        <v>27.194197817112482</v>
      </c>
      <c r="W13" s="40"/>
      <c r="X13" s="24"/>
    </row>
    <row r="14" spans="1:24" x14ac:dyDescent="0.25">
      <c r="A14" s="26"/>
      <c r="B14" s="45" t="s">
        <v>110</v>
      </c>
      <c r="C14" s="40">
        <v>0</v>
      </c>
      <c r="D14" s="40">
        <v>0</v>
      </c>
      <c r="E14" s="40">
        <v>0</v>
      </c>
      <c r="F14" s="40">
        <v>0</v>
      </c>
      <c r="G14" s="40">
        <v>0</v>
      </c>
      <c r="H14" s="40">
        <v>0</v>
      </c>
      <c r="I14" s="40">
        <v>0</v>
      </c>
      <c r="J14" s="40">
        <v>0</v>
      </c>
      <c r="K14" s="40">
        <v>0</v>
      </c>
      <c r="L14" s="40">
        <v>0</v>
      </c>
      <c r="M14" s="40">
        <v>0</v>
      </c>
      <c r="N14" s="40">
        <v>0</v>
      </c>
      <c r="O14" s="40">
        <v>0</v>
      </c>
      <c r="P14" s="40">
        <v>0</v>
      </c>
      <c r="Q14" s="40">
        <v>0</v>
      </c>
      <c r="R14" s="40">
        <v>0</v>
      </c>
      <c r="S14" s="40">
        <v>0</v>
      </c>
      <c r="T14" s="40">
        <v>0</v>
      </c>
      <c r="U14" s="40">
        <v>100</v>
      </c>
      <c r="V14" s="49">
        <v>0</v>
      </c>
      <c r="W14" s="40"/>
    </row>
    <row r="15" spans="1:24" x14ac:dyDescent="0.25">
      <c r="A15" s="26"/>
      <c r="B15" s="45" t="s">
        <v>111</v>
      </c>
      <c r="C15" s="40">
        <v>0</v>
      </c>
      <c r="D15" s="40">
        <v>7.9042987034480035E-3</v>
      </c>
      <c r="E15" s="40">
        <v>0</v>
      </c>
      <c r="F15" s="40">
        <v>0</v>
      </c>
      <c r="G15" s="40">
        <v>0</v>
      </c>
      <c r="H15" s="40">
        <v>0</v>
      </c>
      <c r="I15" s="40">
        <v>0</v>
      </c>
      <c r="J15" s="40">
        <v>0</v>
      </c>
      <c r="K15" s="40">
        <v>0</v>
      </c>
      <c r="L15" s="40">
        <v>0</v>
      </c>
      <c r="M15" s="40">
        <v>0</v>
      </c>
      <c r="N15" s="40">
        <v>0</v>
      </c>
      <c r="O15" s="40">
        <v>0</v>
      </c>
      <c r="P15" s="40">
        <v>0</v>
      </c>
      <c r="Q15" s="40">
        <v>0</v>
      </c>
      <c r="R15" s="40">
        <v>0</v>
      </c>
      <c r="S15" s="40">
        <v>0</v>
      </c>
      <c r="T15" s="40">
        <v>99.992095701296563</v>
      </c>
      <c r="U15" s="40">
        <v>0</v>
      </c>
      <c r="V15" s="49">
        <v>0</v>
      </c>
      <c r="W15" s="40"/>
    </row>
    <row r="16" spans="1:24" x14ac:dyDescent="0.25">
      <c r="A16" s="26"/>
      <c r="B16" s="45" t="s">
        <v>112</v>
      </c>
      <c r="C16" s="40">
        <v>0</v>
      </c>
      <c r="D16" s="40">
        <v>90.855684373253183</v>
      </c>
      <c r="E16" s="40">
        <v>7.4518769018886806</v>
      </c>
      <c r="F16" s="40">
        <v>0</v>
      </c>
      <c r="G16" s="40">
        <v>0</v>
      </c>
      <c r="H16" s="40">
        <v>0</v>
      </c>
      <c r="I16" s="40">
        <v>0</v>
      </c>
      <c r="J16" s="40">
        <v>0</v>
      </c>
      <c r="K16" s="40">
        <v>0</v>
      </c>
      <c r="L16" s="40">
        <v>0</v>
      </c>
      <c r="M16" s="40">
        <v>0</v>
      </c>
      <c r="N16" s="40">
        <v>0</v>
      </c>
      <c r="O16" s="40">
        <v>0</v>
      </c>
      <c r="P16" s="40">
        <v>0</v>
      </c>
      <c r="Q16" s="40">
        <v>0</v>
      </c>
      <c r="R16" s="40">
        <v>0</v>
      </c>
      <c r="S16" s="40">
        <v>0</v>
      </c>
      <c r="T16" s="40">
        <v>1.6924387248581294</v>
      </c>
      <c r="U16" s="40">
        <v>0</v>
      </c>
      <c r="V16" s="49">
        <v>0</v>
      </c>
      <c r="W16" s="40"/>
    </row>
    <row r="17" spans="1:23" x14ac:dyDescent="0.25">
      <c r="A17" s="26"/>
      <c r="B17" s="45" t="s">
        <v>113</v>
      </c>
      <c r="C17" s="40">
        <v>0</v>
      </c>
      <c r="D17" s="40">
        <v>0</v>
      </c>
      <c r="E17" s="40">
        <v>0</v>
      </c>
      <c r="F17" s="40">
        <v>0</v>
      </c>
      <c r="G17" s="40">
        <v>0</v>
      </c>
      <c r="H17" s="40">
        <v>0</v>
      </c>
      <c r="I17" s="40">
        <v>0</v>
      </c>
      <c r="J17" s="40">
        <v>8.6462163574347102</v>
      </c>
      <c r="K17" s="40">
        <v>0.79474289448034208</v>
      </c>
      <c r="L17" s="40">
        <v>0</v>
      </c>
      <c r="M17" s="40">
        <v>0</v>
      </c>
      <c r="N17" s="40">
        <v>0</v>
      </c>
      <c r="O17" s="40">
        <v>0</v>
      </c>
      <c r="P17" s="40">
        <v>0</v>
      </c>
      <c r="Q17" s="40">
        <v>0</v>
      </c>
      <c r="R17" s="40">
        <v>0</v>
      </c>
      <c r="S17" s="40">
        <v>0</v>
      </c>
      <c r="T17" s="40">
        <v>0</v>
      </c>
      <c r="U17" s="40">
        <v>78.595517894561468</v>
      </c>
      <c r="V17" s="49">
        <v>11.96352285352347</v>
      </c>
      <c r="W17" s="40"/>
    </row>
    <row r="18" spans="1:23" x14ac:dyDescent="0.25">
      <c r="A18" s="26"/>
      <c r="B18" s="45" t="s">
        <v>114</v>
      </c>
      <c r="C18" s="40">
        <v>0</v>
      </c>
      <c r="D18" s="40">
        <v>0</v>
      </c>
      <c r="E18" s="40">
        <v>0</v>
      </c>
      <c r="F18" s="40">
        <v>0</v>
      </c>
      <c r="G18" s="40">
        <v>0</v>
      </c>
      <c r="H18" s="40">
        <v>0</v>
      </c>
      <c r="I18" s="40">
        <v>0</v>
      </c>
      <c r="J18" s="40">
        <v>0</v>
      </c>
      <c r="K18" s="40">
        <v>0</v>
      </c>
      <c r="L18" s="40">
        <v>0</v>
      </c>
      <c r="M18" s="40">
        <v>0</v>
      </c>
      <c r="N18" s="40">
        <v>0</v>
      </c>
      <c r="O18" s="40">
        <v>0</v>
      </c>
      <c r="P18" s="40">
        <v>0</v>
      </c>
      <c r="Q18" s="40">
        <v>0</v>
      </c>
      <c r="R18" s="40">
        <v>0</v>
      </c>
      <c r="S18" s="40">
        <v>0</v>
      </c>
      <c r="T18" s="40">
        <v>11.733860386522526</v>
      </c>
      <c r="U18" s="40">
        <v>79.254030637241897</v>
      </c>
      <c r="V18" s="49">
        <v>9.0121089762355844</v>
      </c>
      <c r="W18" s="40"/>
    </row>
    <row r="19" spans="1:23" x14ac:dyDescent="0.25">
      <c r="A19" s="26"/>
      <c r="B19" s="45" t="s">
        <v>115</v>
      </c>
      <c r="C19" s="40">
        <v>0</v>
      </c>
      <c r="D19" s="40">
        <v>0</v>
      </c>
      <c r="E19" s="40">
        <v>0</v>
      </c>
      <c r="F19" s="40">
        <v>0</v>
      </c>
      <c r="G19" s="40">
        <v>0</v>
      </c>
      <c r="H19" s="40">
        <v>0</v>
      </c>
      <c r="I19" s="40">
        <v>0</v>
      </c>
      <c r="J19" s="40">
        <v>84.375939613722352</v>
      </c>
      <c r="K19" s="40">
        <v>10.514391940826886</v>
      </c>
      <c r="L19" s="40">
        <v>0</v>
      </c>
      <c r="M19" s="40">
        <v>0</v>
      </c>
      <c r="N19" s="40">
        <v>0</v>
      </c>
      <c r="O19" s="40">
        <v>0</v>
      </c>
      <c r="P19" s="40">
        <v>0</v>
      </c>
      <c r="Q19" s="40">
        <v>0</v>
      </c>
      <c r="R19" s="40">
        <v>0</v>
      </c>
      <c r="S19" s="40">
        <v>0</v>
      </c>
      <c r="T19" s="40">
        <v>4.2971885450138707</v>
      </c>
      <c r="U19" s="40">
        <v>0</v>
      </c>
      <c r="V19" s="49">
        <v>0.81247990043689589</v>
      </c>
      <c r="W19" s="40"/>
    </row>
    <row r="20" spans="1:23" x14ac:dyDescent="0.25">
      <c r="A20" s="26"/>
      <c r="B20" s="45" t="s">
        <v>116</v>
      </c>
      <c r="C20" s="40">
        <v>0</v>
      </c>
      <c r="D20" s="40">
        <v>0</v>
      </c>
      <c r="E20" s="40">
        <v>0</v>
      </c>
      <c r="F20" s="40">
        <v>0</v>
      </c>
      <c r="G20" s="40">
        <v>0</v>
      </c>
      <c r="H20" s="40">
        <v>0</v>
      </c>
      <c r="I20" s="40">
        <v>0</v>
      </c>
      <c r="J20" s="40">
        <v>0</v>
      </c>
      <c r="K20" s="40">
        <v>0</v>
      </c>
      <c r="L20" s="40">
        <v>0</v>
      </c>
      <c r="M20" s="40">
        <v>0</v>
      </c>
      <c r="N20" s="40">
        <v>0</v>
      </c>
      <c r="O20" s="40">
        <v>0</v>
      </c>
      <c r="P20" s="40">
        <v>0</v>
      </c>
      <c r="Q20" s="40">
        <v>0</v>
      </c>
      <c r="R20" s="40">
        <v>0</v>
      </c>
      <c r="S20" s="40">
        <v>0</v>
      </c>
      <c r="T20" s="40">
        <v>100</v>
      </c>
      <c r="U20" s="40">
        <v>0</v>
      </c>
      <c r="V20" s="49">
        <v>0</v>
      </c>
      <c r="W20" s="40"/>
    </row>
    <row r="21" spans="1:23" x14ac:dyDescent="0.25">
      <c r="A21" s="26"/>
      <c r="B21" s="45" t="s">
        <v>117</v>
      </c>
      <c r="C21" s="40">
        <v>0</v>
      </c>
      <c r="D21" s="40">
        <v>0</v>
      </c>
      <c r="E21" s="40">
        <v>0</v>
      </c>
      <c r="F21" s="40">
        <v>0</v>
      </c>
      <c r="G21" s="40">
        <v>0</v>
      </c>
      <c r="H21" s="40">
        <v>0</v>
      </c>
      <c r="I21" s="40">
        <v>0</v>
      </c>
      <c r="J21" s="40">
        <v>0</v>
      </c>
      <c r="K21" s="40">
        <v>0</v>
      </c>
      <c r="L21" s="40">
        <v>0</v>
      </c>
      <c r="M21" s="40">
        <v>0</v>
      </c>
      <c r="N21" s="40">
        <v>0</v>
      </c>
      <c r="O21" s="40">
        <v>0</v>
      </c>
      <c r="P21" s="40">
        <v>0</v>
      </c>
      <c r="Q21" s="40">
        <v>0</v>
      </c>
      <c r="R21" s="40">
        <v>0</v>
      </c>
      <c r="S21" s="40">
        <v>0</v>
      </c>
      <c r="T21" s="40">
        <v>0</v>
      </c>
      <c r="U21" s="40">
        <v>97.513083825056484</v>
      </c>
      <c r="V21" s="49">
        <v>2.4869161749435089</v>
      </c>
      <c r="W21" s="40"/>
    </row>
    <row r="22" spans="1:23" x14ac:dyDescent="0.25">
      <c r="A22" s="26"/>
      <c r="B22" s="45" t="s">
        <v>118</v>
      </c>
      <c r="C22" s="40">
        <v>0</v>
      </c>
      <c r="D22" s="40">
        <v>0</v>
      </c>
      <c r="E22" s="40">
        <v>0</v>
      </c>
      <c r="F22" s="40">
        <v>0</v>
      </c>
      <c r="G22" s="40">
        <v>0</v>
      </c>
      <c r="H22" s="40">
        <v>0</v>
      </c>
      <c r="I22" s="40">
        <v>0</v>
      </c>
      <c r="J22" s="40">
        <v>56.398598266276714</v>
      </c>
      <c r="K22" s="40">
        <v>8.949542855637235</v>
      </c>
      <c r="L22" s="40">
        <v>0</v>
      </c>
      <c r="M22" s="40">
        <v>0</v>
      </c>
      <c r="N22" s="40">
        <v>0</v>
      </c>
      <c r="O22" s="40">
        <v>0</v>
      </c>
      <c r="P22" s="40">
        <v>0</v>
      </c>
      <c r="Q22" s="40">
        <v>0</v>
      </c>
      <c r="R22" s="40">
        <v>0</v>
      </c>
      <c r="S22" s="40">
        <v>0</v>
      </c>
      <c r="T22" s="40">
        <v>0</v>
      </c>
      <c r="U22" s="40">
        <v>20.104866545464127</v>
      </c>
      <c r="V22" s="49">
        <v>14.546992332621928</v>
      </c>
      <c r="W22" s="40"/>
    </row>
    <row r="23" spans="1:23" x14ac:dyDescent="0.25">
      <c r="A23" s="26"/>
      <c r="B23" s="45" t="s">
        <v>119</v>
      </c>
      <c r="C23" s="40">
        <v>0</v>
      </c>
      <c r="D23" s="40">
        <v>0</v>
      </c>
      <c r="E23" s="40">
        <v>0</v>
      </c>
      <c r="F23" s="40">
        <v>0</v>
      </c>
      <c r="G23" s="40">
        <v>0</v>
      </c>
      <c r="H23" s="40">
        <v>0</v>
      </c>
      <c r="I23" s="40">
        <v>0</v>
      </c>
      <c r="J23" s="40">
        <v>0</v>
      </c>
      <c r="K23" s="40">
        <v>0</v>
      </c>
      <c r="L23" s="40">
        <v>0</v>
      </c>
      <c r="M23" s="40">
        <v>0</v>
      </c>
      <c r="N23" s="40">
        <v>0</v>
      </c>
      <c r="O23" s="40">
        <v>0</v>
      </c>
      <c r="P23" s="40">
        <v>0</v>
      </c>
      <c r="Q23" s="40">
        <v>0</v>
      </c>
      <c r="R23" s="40">
        <v>0</v>
      </c>
      <c r="S23" s="40">
        <v>0</v>
      </c>
      <c r="T23" s="40">
        <v>100</v>
      </c>
      <c r="U23" s="40">
        <v>0</v>
      </c>
      <c r="V23" s="49">
        <v>0</v>
      </c>
      <c r="W23" s="40"/>
    </row>
    <row r="24" spans="1:23" x14ac:dyDescent="0.25">
      <c r="A24" s="26"/>
      <c r="B24" s="45" t="s">
        <v>120</v>
      </c>
      <c r="C24" s="40">
        <v>0</v>
      </c>
      <c r="D24" s="40">
        <v>0</v>
      </c>
      <c r="E24" s="40">
        <v>0</v>
      </c>
      <c r="F24" s="40">
        <v>0</v>
      </c>
      <c r="G24" s="40">
        <v>0</v>
      </c>
      <c r="H24" s="40">
        <v>0</v>
      </c>
      <c r="I24" s="40">
        <v>0</v>
      </c>
      <c r="J24" s="40">
        <v>0</v>
      </c>
      <c r="K24" s="40">
        <v>0</v>
      </c>
      <c r="L24" s="40">
        <v>0</v>
      </c>
      <c r="M24" s="40">
        <v>0</v>
      </c>
      <c r="N24" s="40">
        <v>0</v>
      </c>
      <c r="O24" s="40">
        <v>0</v>
      </c>
      <c r="P24" s="40">
        <v>0</v>
      </c>
      <c r="Q24" s="40">
        <v>0</v>
      </c>
      <c r="R24" s="40">
        <v>0</v>
      </c>
      <c r="S24" s="40">
        <v>0</v>
      </c>
      <c r="T24" s="40">
        <v>100</v>
      </c>
      <c r="U24" s="40">
        <v>0</v>
      </c>
      <c r="V24" s="49">
        <v>0</v>
      </c>
      <c r="W24" s="40"/>
    </row>
    <row r="25" spans="1:23" x14ac:dyDescent="0.25">
      <c r="A25" s="26"/>
      <c r="B25" s="45" t="s">
        <v>121</v>
      </c>
      <c r="C25" s="40">
        <v>0</v>
      </c>
      <c r="D25" s="40">
        <v>0</v>
      </c>
      <c r="E25" s="40">
        <v>0</v>
      </c>
      <c r="F25" s="40">
        <v>0</v>
      </c>
      <c r="G25" s="40">
        <v>0</v>
      </c>
      <c r="H25" s="40">
        <v>0</v>
      </c>
      <c r="I25" s="40">
        <v>0</v>
      </c>
      <c r="J25" s="40">
        <v>0</v>
      </c>
      <c r="K25" s="40">
        <v>0</v>
      </c>
      <c r="L25" s="40">
        <v>0</v>
      </c>
      <c r="M25" s="40">
        <v>0</v>
      </c>
      <c r="N25" s="40">
        <v>0</v>
      </c>
      <c r="O25" s="40">
        <v>0</v>
      </c>
      <c r="P25" s="40">
        <v>0</v>
      </c>
      <c r="Q25" s="40">
        <v>0</v>
      </c>
      <c r="R25" s="40">
        <v>0</v>
      </c>
      <c r="S25" s="40">
        <v>0</v>
      </c>
      <c r="T25" s="40">
        <v>0</v>
      </c>
      <c r="U25" s="40">
        <v>99.288179465056075</v>
      </c>
      <c r="V25" s="49">
        <v>0.71182053494391717</v>
      </c>
      <c r="W25" s="40"/>
    </row>
    <row r="26" spans="1:23" x14ac:dyDescent="0.25">
      <c r="A26" s="26"/>
      <c r="B26" s="45" t="s">
        <v>122</v>
      </c>
      <c r="C26" s="40">
        <v>0</v>
      </c>
      <c r="D26" s="40">
        <v>0</v>
      </c>
      <c r="E26" s="40">
        <v>0</v>
      </c>
      <c r="F26" s="40">
        <v>0</v>
      </c>
      <c r="G26" s="40">
        <v>0</v>
      </c>
      <c r="H26" s="40">
        <v>0</v>
      </c>
      <c r="I26" s="40">
        <v>0</v>
      </c>
      <c r="J26" s="40">
        <v>100</v>
      </c>
      <c r="K26" s="40">
        <v>0</v>
      </c>
      <c r="L26" s="40">
        <v>0</v>
      </c>
      <c r="M26" s="40">
        <v>0</v>
      </c>
      <c r="N26" s="40">
        <v>0</v>
      </c>
      <c r="O26" s="40">
        <v>0</v>
      </c>
      <c r="P26" s="40">
        <v>0</v>
      </c>
      <c r="Q26" s="40">
        <v>0</v>
      </c>
      <c r="R26" s="40">
        <v>0</v>
      </c>
      <c r="S26" s="40">
        <v>0</v>
      </c>
      <c r="T26" s="40">
        <v>0</v>
      </c>
      <c r="U26" s="40">
        <v>0</v>
      </c>
      <c r="V26" s="49">
        <v>0</v>
      </c>
      <c r="W26" s="40"/>
    </row>
    <row r="27" spans="1:23" x14ac:dyDescent="0.25">
      <c r="A27" s="26"/>
      <c r="B27" s="45" t="s">
        <v>123</v>
      </c>
      <c r="C27" s="40">
        <v>0</v>
      </c>
      <c r="D27" s="40">
        <v>0</v>
      </c>
      <c r="E27" s="40">
        <v>0</v>
      </c>
      <c r="F27" s="40">
        <v>0</v>
      </c>
      <c r="G27" s="40">
        <v>0</v>
      </c>
      <c r="H27" s="40">
        <v>0</v>
      </c>
      <c r="I27" s="40">
        <v>0</v>
      </c>
      <c r="J27" s="40">
        <v>0</v>
      </c>
      <c r="K27" s="40">
        <v>0</v>
      </c>
      <c r="L27" s="40">
        <v>0</v>
      </c>
      <c r="M27" s="40">
        <v>0</v>
      </c>
      <c r="N27" s="40">
        <v>0</v>
      </c>
      <c r="O27" s="40">
        <v>0</v>
      </c>
      <c r="P27" s="40">
        <v>0</v>
      </c>
      <c r="Q27" s="40">
        <v>0</v>
      </c>
      <c r="R27" s="40">
        <v>0</v>
      </c>
      <c r="S27" s="40">
        <v>0</v>
      </c>
      <c r="T27" s="40">
        <v>0</v>
      </c>
      <c r="U27" s="40">
        <v>100</v>
      </c>
      <c r="V27" s="49">
        <v>0</v>
      </c>
      <c r="W27" s="40"/>
    </row>
    <row r="28" spans="1:23" x14ac:dyDescent="0.25">
      <c r="A28" s="26"/>
      <c r="B28" s="45" t="s">
        <v>124</v>
      </c>
      <c r="C28" s="40">
        <v>0</v>
      </c>
      <c r="D28" s="40">
        <v>0</v>
      </c>
      <c r="E28" s="40">
        <v>0</v>
      </c>
      <c r="F28" s="40">
        <v>0</v>
      </c>
      <c r="G28" s="40">
        <v>0</v>
      </c>
      <c r="H28" s="40">
        <v>0</v>
      </c>
      <c r="I28" s="40">
        <v>0</v>
      </c>
      <c r="J28" s="40">
        <v>0</v>
      </c>
      <c r="K28" s="40">
        <v>0</v>
      </c>
      <c r="L28" s="40">
        <v>0</v>
      </c>
      <c r="M28" s="40">
        <v>0</v>
      </c>
      <c r="N28" s="40">
        <v>0</v>
      </c>
      <c r="O28" s="40">
        <v>0</v>
      </c>
      <c r="P28" s="40">
        <v>0</v>
      </c>
      <c r="Q28" s="40">
        <v>0</v>
      </c>
      <c r="R28" s="40">
        <v>0</v>
      </c>
      <c r="S28" s="40">
        <v>0</v>
      </c>
      <c r="T28" s="40">
        <v>83.729394388506492</v>
      </c>
      <c r="U28" s="40">
        <v>12.088880133917106</v>
      </c>
      <c r="V28" s="49">
        <v>4.181725477576399</v>
      </c>
      <c r="W28" s="40"/>
    </row>
    <row r="29" spans="1:23" x14ac:dyDescent="0.25">
      <c r="A29" s="26"/>
      <c r="B29" s="45" t="s">
        <v>125</v>
      </c>
      <c r="C29" s="40">
        <v>0</v>
      </c>
      <c r="D29" s="40">
        <v>0</v>
      </c>
      <c r="E29" s="40">
        <v>0</v>
      </c>
      <c r="F29" s="40">
        <v>0</v>
      </c>
      <c r="G29" s="40">
        <v>0</v>
      </c>
      <c r="H29" s="40">
        <v>0</v>
      </c>
      <c r="I29" s="40">
        <v>0</v>
      </c>
      <c r="J29" s="40">
        <v>66.796584634472339</v>
      </c>
      <c r="K29" s="40">
        <v>13.415853850424931</v>
      </c>
      <c r="L29" s="40">
        <v>0</v>
      </c>
      <c r="M29" s="40">
        <v>0</v>
      </c>
      <c r="N29" s="40">
        <v>0</v>
      </c>
      <c r="O29" s="40">
        <v>0</v>
      </c>
      <c r="P29" s="40">
        <v>0</v>
      </c>
      <c r="Q29" s="40">
        <v>0</v>
      </c>
      <c r="R29" s="40">
        <v>0</v>
      </c>
      <c r="S29" s="40">
        <v>0</v>
      </c>
      <c r="T29" s="40">
        <v>0</v>
      </c>
      <c r="U29" s="40">
        <v>14.26625888702201</v>
      </c>
      <c r="V29" s="49">
        <v>2.1605569049742002</v>
      </c>
      <c r="W29" s="40"/>
    </row>
    <row r="30" spans="1:23" x14ac:dyDescent="0.25">
      <c r="A30" s="26"/>
      <c r="B30" s="45" t="s">
        <v>126</v>
      </c>
      <c r="C30" s="40">
        <v>0</v>
      </c>
      <c r="D30" s="40">
        <v>0</v>
      </c>
      <c r="E30" s="40">
        <v>0</v>
      </c>
      <c r="F30" s="40">
        <v>0</v>
      </c>
      <c r="G30" s="40">
        <v>0</v>
      </c>
      <c r="H30" s="40">
        <v>0</v>
      </c>
      <c r="I30" s="40">
        <v>0</v>
      </c>
      <c r="J30" s="40">
        <v>0</v>
      </c>
      <c r="K30" s="40">
        <v>0</v>
      </c>
      <c r="L30" s="40">
        <v>0</v>
      </c>
      <c r="M30" s="40">
        <v>0</v>
      </c>
      <c r="N30" s="40">
        <v>0</v>
      </c>
      <c r="O30" s="40">
        <v>0</v>
      </c>
      <c r="P30" s="40">
        <v>0</v>
      </c>
      <c r="Q30" s="40">
        <v>0</v>
      </c>
      <c r="R30" s="40">
        <v>11.731437471027133</v>
      </c>
      <c r="S30" s="40">
        <v>0</v>
      </c>
      <c r="T30" s="40">
        <v>72.630919464587734</v>
      </c>
      <c r="U30" s="40">
        <v>0</v>
      </c>
      <c r="V30" s="49">
        <v>15.637643064385131</v>
      </c>
      <c r="W30" s="40"/>
    </row>
    <row r="31" spans="1:23" x14ac:dyDescent="0.25">
      <c r="A31" s="26"/>
      <c r="B31" s="45" t="s">
        <v>127</v>
      </c>
      <c r="C31" s="40">
        <v>0</v>
      </c>
      <c r="D31" s="40">
        <v>0</v>
      </c>
      <c r="E31" s="40">
        <v>0</v>
      </c>
      <c r="F31" s="40">
        <v>0</v>
      </c>
      <c r="G31" s="40">
        <v>0</v>
      </c>
      <c r="H31" s="40">
        <v>0</v>
      </c>
      <c r="I31" s="40">
        <v>0</v>
      </c>
      <c r="J31" s="40">
        <v>0</v>
      </c>
      <c r="K31" s="40">
        <v>0</v>
      </c>
      <c r="L31" s="40">
        <v>0</v>
      </c>
      <c r="M31" s="40">
        <v>0</v>
      </c>
      <c r="N31" s="40">
        <v>0</v>
      </c>
      <c r="O31" s="40">
        <v>0</v>
      </c>
      <c r="P31" s="40">
        <v>0</v>
      </c>
      <c r="Q31" s="40">
        <v>0</v>
      </c>
      <c r="R31" s="40">
        <v>0</v>
      </c>
      <c r="S31" s="40">
        <v>0</v>
      </c>
      <c r="T31" s="40">
        <v>66.762404818465356</v>
      </c>
      <c r="U31" s="40">
        <v>0</v>
      </c>
      <c r="V31" s="49">
        <v>33.237595181534637</v>
      </c>
      <c r="W31" s="40"/>
    </row>
    <row r="32" spans="1:23" x14ac:dyDescent="0.25">
      <c r="A32" s="26"/>
      <c r="B32" s="45" t="s">
        <v>128</v>
      </c>
      <c r="C32" s="40">
        <v>0</v>
      </c>
      <c r="D32" s="40">
        <v>0</v>
      </c>
      <c r="E32" s="40">
        <v>0</v>
      </c>
      <c r="F32" s="40">
        <v>0</v>
      </c>
      <c r="G32" s="40">
        <v>0</v>
      </c>
      <c r="H32" s="40">
        <v>0</v>
      </c>
      <c r="I32" s="40">
        <v>0</v>
      </c>
      <c r="J32" s="40">
        <v>5.3818112749932423</v>
      </c>
      <c r="K32" s="40">
        <v>0</v>
      </c>
      <c r="L32" s="40">
        <v>0</v>
      </c>
      <c r="M32" s="40">
        <v>0</v>
      </c>
      <c r="N32" s="40">
        <v>0</v>
      </c>
      <c r="O32" s="40">
        <v>0</v>
      </c>
      <c r="P32" s="40">
        <v>0</v>
      </c>
      <c r="Q32" s="40">
        <v>0</v>
      </c>
      <c r="R32" s="40">
        <v>0</v>
      </c>
      <c r="S32" s="40">
        <v>0</v>
      </c>
      <c r="T32" s="40">
        <v>51.77847421595915</v>
      </c>
      <c r="U32" s="40">
        <v>0</v>
      </c>
      <c r="V32" s="49">
        <v>42.83971450904761</v>
      </c>
      <c r="W32" s="40"/>
    </row>
    <row r="33" spans="1:23" x14ac:dyDescent="0.25">
      <c r="A33" s="26"/>
      <c r="B33" s="45" t="s">
        <v>129</v>
      </c>
      <c r="C33" s="40">
        <v>0</v>
      </c>
      <c r="D33" s="40">
        <v>0</v>
      </c>
      <c r="E33" s="40">
        <v>0</v>
      </c>
      <c r="F33" s="40">
        <v>0</v>
      </c>
      <c r="G33" s="40">
        <v>0.8251941929504012</v>
      </c>
      <c r="H33" s="40">
        <v>0</v>
      </c>
      <c r="I33" s="40">
        <v>0</v>
      </c>
      <c r="J33" s="40">
        <v>68.227181881776616</v>
      </c>
      <c r="K33" s="40">
        <v>17.7608524938993</v>
      </c>
      <c r="L33" s="40">
        <v>0</v>
      </c>
      <c r="M33" s="40">
        <v>0</v>
      </c>
      <c r="N33" s="40">
        <v>0</v>
      </c>
      <c r="O33" s="40">
        <v>0</v>
      </c>
      <c r="P33" s="40">
        <v>0</v>
      </c>
      <c r="Q33" s="40">
        <v>0</v>
      </c>
      <c r="R33" s="40">
        <v>0</v>
      </c>
      <c r="S33" s="40">
        <v>0</v>
      </c>
      <c r="T33" s="40">
        <v>0</v>
      </c>
      <c r="U33" s="40">
        <v>6.1810159543822758</v>
      </c>
      <c r="V33" s="49">
        <v>7.005755476991407</v>
      </c>
      <c r="W33" s="40"/>
    </row>
    <row r="34" spans="1:23" x14ac:dyDescent="0.25">
      <c r="A34" s="26"/>
      <c r="B34" s="45" t="s">
        <v>130</v>
      </c>
      <c r="C34" s="40">
        <v>0</v>
      </c>
      <c r="D34" s="40">
        <v>59.499765951077997</v>
      </c>
      <c r="E34" s="40">
        <v>15.20027837165903</v>
      </c>
      <c r="F34" s="40">
        <v>0</v>
      </c>
      <c r="G34" s="40">
        <v>0</v>
      </c>
      <c r="H34" s="40">
        <v>0</v>
      </c>
      <c r="I34" s="40">
        <v>0</v>
      </c>
      <c r="J34" s="40">
        <v>0</v>
      </c>
      <c r="K34" s="40">
        <v>0</v>
      </c>
      <c r="L34" s="40">
        <v>0</v>
      </c>
      <c r="M34" s="40">
        <v>0</v>
      </c>
      <c r="N34" s="40">
        <v>0</v>
      </c>
      <c r="O34" s="40">
        <v>0</v>
      </c>
      <c r="P34" s="40">
        <v>0</v>
      </c>
      <c r="Q34" s="40">
        <v>0</v>
      </c>
      <c r="R34" s="40">
        <v>0</v>
      </c>
      <c r="S34" s="40">
        <v>0</v>
      </c>
      <c r="T34" s="40">
        <v>22.398592864128162</v>
      </c>
      <c r="U34" s="40">
        <v>2.9013628131348077</v>
      </c>
      <c r="V34" s="49">
        <v>0</v>
      </c>
      <c r="W34" s="40"/>
    </row>
    <row r="35" spans="1:23" ht="26.25" x14ac:dyDescent="0.25">
      <c r="A35" s="26"/>
      <c r="B35" s="46" t="s">
        <v>131</v>
      </c>
      <c r="C35" s="47">
        <v>0</v>
      </c>
      <c r="D35" s="47">
        <v>6.2523932323710119</v>
      </c>
      <c r="E35" s="47">
        <v>4.5847391527315722</v>
      </c>
      <c r="F35" s="47">
        <v>0</v>
      </c>
      <c r="G35" s="47">
        <v>0</v>
      </c>
      <c r="H35" s="47">
        <v>0</v>
      </c>
      <c r="I35" s="47">
        <v>0</v>
      </c>
      <c r="J35" s="47">
        <v>0</v>
      </c>
      <c r="K35" s="47">
        <v>0</v>
      </c>
      <c r="L35" s="47">
        <v>0</v>
      </c>
      <c r="M35" s="47">
        <v>0</v>
      </c>
      <c r="N35" s="47">
        <v>0</v>
      </c>
      <c r="O35" s="47">
        <v>0</v>
      </c>
      <c r="P35" s="47">
        <v>0</v>
      </c>
      <c r="Q35" s="47">
        <v>0</v>
      </c>
      <c r="R35" s="47">
        <v>0</v>
      </c>
      <c r="S35" s="47">
        <v>0</v>
      </c>
      <c r="T35" s="47">
        <v>0</v>
      </c>
      <c r="U35" s="47">
        <v>87.853248955358978</v>
      </c>
      <c r="V35" s="50">
        <v>1.3096186595384356</v>
      </c>
      <c r="W35" s="40"/>
    </row>
    <row r="36" spans="1:23" ht="18.600000000000001" customHeight="1" x14ac:dyDescent="0.25">
      <c r="A36" s="26"/>
      <c r="B36" s="591" t="s">
        <v>589</v>
      </c>
      <c r="C36" s="592"/>
      <c r="D36" s="592"/>
      <c r="E36" s="592"/>
      <c r="F36" s="592"/>
      <c r="G36" s="592"/>
      <c r="H36" s="592"/>
      <c r="I36" s="592"/>
      <c r="J36" s="592"/>
      <c r="K36" s="592"/>
      <c r="L36" s="592"/>
      <c r="M36" s="592"/>
      <c r="N36" s="592"/>
      <c r="O36" s="592"/>
      <c r="P36" s="592"/>
      <c r="Q36" s="592"/>
      <c r="R36" s="592"/>
      <c r="S36" s="592"/>
      <c r="T36" s="592"/>
      <c r="U36" s="592"/>
      <c r="V36" s="592"/>
    </row>
    <row r="37" spans="1:23" x14ac:dyDescent="0.25">
      <c r="A37" s="26"/>
      <c r="B37" s="26"/>
      <c r="C37" s="26"/>
      <c r="D37" s="26"/>
      <c r="E37" s="26"/>
      <c r="F37" s="26"/>
      <c r="G37" s="26"/>
      <c r="H37" s="26"/>
      <c r="I37" s="26"/>
      <c r="J37" s="26"/>
      <c r="K37" s="26"/>
      <c r="L37" s="26"/>
      <c r="M37" s="26"/>
      <c r="N37" s="26"/>
      <c r="O37" s="26"/>
      <c r="P37" s="26"/>
      <c r="Q37" s="26"/>
      <c r="R37" s="26"/>
      <c r="S37" s="26"/>
      <c r="T37" s="26"/>
      <c r="U37" s="26"/>
      <c r="V37" s="26"/>
    </row>
    <row r="38" spans="1:23" x14ac:dyDescent="0.25">
      <c r="A38" s="26"/>
      <c r="B38" s="26"/>
      <c r="C38" s="26"/>
      <c r="D38" s="26"/>
      <c r="E38" s="26"/>
      <c r="F38" s="26"/>
      <c r="G38" s="26"/>
      <c r="H38" s="26"/>
      <c r="I38" s="26"/>
      <c r="J38" s="26"/>
      <c r="K38" s="26"/>
      <c r="L38" s="26"/>
      <c r="M38" s="26"/>
      <c r="N38" s="26"/>
      <c r="O38" s="26"/>
      <c r="P38" s="26"/>
      <c r="Q38" s="26"/>
      <c r="R38" s="26"/>
      <c r="S38" s="26"/>
      <c r="T38" s="26"/>
      <c r="U38" s="26"/>
      <c r="V38" s="26"/>
    </row>
    <row r="39" spans="1:23" x14ac:dyDescent="0.25">
      <c r="A39" s="26"/>
      <c r="B39" s="42"/>
      <c r="C39" s="42"/>
      <c r="D39" s="42"/>
      <c r="E39" s="42"/>
      <c r="F39" s="42"/>
      <c r="G39" s="42"/>
      <c r="H39" s="42"/>
      <c r="I39" s="42"/>
      <c r="J39" s="42"/>
      <c r="K39" s="42"/>
      <c r="L39" s="42"/>
      <c r="M39" s="42"/>
      <c r="N39" s="42"/>
      <c r="O39" s="26"/>
      <c r="P39" s="26"/>
      <c r="Q39" s="26"/>
      <c r="R39" s="26"/>
      <c r="S39" s="26"/>
      <c r="T39" s="26"/>
      <c r="U39" s="26"/>
      <c r="V39" s="26"/>
    </row>
    <row r="40" spans="1:23" x14ac:dyDescent="0.25">
      <c r="A40" s="26"/>
      <c r="B40" s="41"/>
      <c r="C40" s="41"/>
      <c r="D40" s="41"/>
      <c r="E40" s="41"/>
      <c r="F40" s="41"/>
      <c r="G40" s="41"/>
      <c r="H40" s="41"/>
      <c r="I40" s="41"/>
      <c r="J40" s="41"/>
      <c r="K40" s="41"/>
      <c r="L40" s="41"/>
      <c r="M40" s="41"/>
      <c r="N40" s="41"/>
      <c r="O40" s="26"/>
      <c r="P40" s="26"/>
      <c r="Q40" s="26"/>
      <c r="R40" s="26"/>
      <c r="S40" s="26"/>
      <c r="T40" s="26"/>
      <c r="U40" s="26"/>
      <c r="V40" s="26"/>
    </row>
    <row r="41" spans="1:23" x14ac:dyDescent="0.25">
      <c r="A41" s="26"/>
      <c r="B41" s="578" t="s">
        <v>170</v>
      </c>
      <c r="C41" s="579"/>
      <c r="D41" s="579"/>
      <c r="E41" s="579"/>
      <c r="F41" s="579"/>
      <c r="G41" s="579"/>
      <c r="H41" s="579"/>
      <c r="I41" s="579"/>
      <c r="J41" s="579"/>
      <c r="K41" s="579"/>
      <c r="L41" s="579"/>
      <c r="M41" s="579"/>
      <c r="N41" s="580"/>
      <c r="O41" s="26"/>
      <c r="P41" s="26"/>
      <c r="Q41" s="433" t="s">
        <v>547</v>
      </c>
      <c r="R41" s="434"/>
      <c r="S41" s="434"/>
      <c r="T41" s="434"/>
      <c r="U41" s="434"/>
      <c r="V41" s="434"/>
      <c r="W41" s="531"/>
    </row>
    <row r="42" spans="1:23" ht="124.7" customHeight="1" x14ac:dyDescent="0.25">
      <c r="A42" s="26"/>
      <c r="B42" s="52"/>
      <c r="C42" s="53" t="s">
        <v>152</v>
      </c>
      <c r="D42" s="53" t="s">
        <v>153</v>
      </c>
      <c r="E42" s="53" t="s">
        <v>154</v>
      </c>
      <c r="F42" s="53" t="s">
        <v>155</v>
      </c>
      <c r="G42" s="53" t="s">
        <v>156</v>
      </c>
      <c r="H42" s="53" t="s">
        <v>157</v>
      </c>
      <c r="I42" s="53" t="s">
        <v>158</v>
      </c>
      <c r="J42" s="53" t="s">
        <v>159</v>
      </c>
      <c r="K42" s="53" t="s">
        <v>160</v>
      </c>
      <c r="L42" s="53" t="s">
        <v>161</v>
      </c>
      <c r="M42" s="53" t="s">
        <v>162</v>
      </c>
      <c r="N42" s="54" t="s">
        <v>163</v>
      </c>
      <c r="O42" s="26"/>
      <c r="P42" s="26"/>
      <c r="Q42" s="532" t="s">
        <v>549</v>
      </c>
      <c r="R42" s="533"/>
      <c r="S42" s="533"/>
      <c r="T42" s="533"/>
      <c r="U42" s="533"/>
      <c r="V42" s="533"/>
      <c r="W42" s="534"/>
    </row>
    <row r="43" spans="1:23" x14ac:dyDescent="0.25">
      <c r="A43" s="26"/>
      <c r="B43" s="45" t="s">
        <v>104</v>
      </c>
      <c r="C43" s="51">
        <v>-4.3</v>
      </c>
      <c r="D43" s="51">
        <v>-2.9</v>
      </c>
      <c r="E43" s="51">
        <v>0.1</v>
      </c>
      <c r="F43" s="51">
        <v>3.7</v>
      </c>
      <c r="G43" s="51">
        <v>7.6</v>
      </c>
      <c r="H43" s="51">
        <v>10.9</v>
      </c>
      <c r="I43" s="51">
        <v>12.9</v>
      </c>
      <c r="J43" s="51">
        <v>12.4</v>
      </c>
      <c r="K43" s="51">
        <v>9.6</v>
      </c>
      <c r="L43" s="51">
        <v>5.0999999999999996</v>
      </c>
      <c r="M43" s="51">
        <v>0.6</v>
      </c>
      <c r="N43" s="56">
        <v>-3.4</v>
      </c>
      <c r="O43" s="26"/>
      <c r="P43" s="26"/>
      <c r="Q43" s="556" t="s">
        <v>548</v>
      </c>
      <c r="R43" s="557"/>
      <c r="S43" s="557"/>
      <c r="T43" s="557"/>
      <c r="U43" s="557"/>
      <c r="V43" s="557"/>
      <c r="W43" s="558"/>
    </row>
    <row r="44" spans="1:23" x14ac:dyDescent="0.25">
      <c r="A44" s="26"/>
      <c r="B44" s="45" t="s">
        <v>105</v>
      </c>
      <c r="C44" s="51">
        <v>-0.1</v>
      </c>
      <c r="D44" s="51">
        <v>0.1</v>
      </c>
      <c r="E44" s="51">
        <v>2.1</v>
      </c>
      <c r="F44" s="51">
        <v>4.5</v>
      </c>
      <c r="G44" s="51">
        <v>8.1999999999999993</v>
      </c>
      <c r="H44" s="51">
        <v>11</v>
      </c>
      <c r="I44" s="51">
        <v>12.7</v>
      </c>
      <c r="J44" s="51">
        <v>12.6</v>
      </c>
      <c r="K44" s="51">
        <v>10.5</v>
      </c>
      <c r="L44" s="51">
        <v>7.5</v>
      </c>
      <c r="M44" s="51">
        <v>3.2</v>
      </c>
      <c r="N44" s="56">
        <v>0.9</v>
      </c>
      <c r="O44" s="26"/>
      <c r="P44" s="26"/>
      <c r="Q44" s="26"/>
      <c r="R44" s="26"/>
      <c r="S44" s="26"/>
      <c r="T44" s="26"/>
      <c r="U44" s="26"/>
      <c r="V44" s="26"/>
    </row>
    <row r="45" spans="1:23" x14ac:dyDescent="0.25">
      <c r="A45" s="26"/>
      <c r="B45" s="45" t="s">
        <v>106</v>
      </c>
      <c r="C45" s="51">
        <v>-3.7</v>
      </c>
      <c r="D45" s="51">
        <v>-1.3</v>
      </c>
      <c r="E45" s="51">
        <v>2.1</v>
      </c>
      <c r="F45" s="51">
        <v>7.6</v>
      </c>
      <c r="G45" s="51">
        <v>12.4</v>
      </c>
      <c r="H45" s="51">
        <v>15.6</v>
      </c>
      <c r="I45" s="51">
        <v>17</v>
      </c>
      <c r="J45" s="51">
        <v>16.5</v>
      </c>
      <c r="K45" s="51">
        <v>11.3</v>
      </c>
      <c r="L45" s="51">
        <v>7.6</v>
      </c>
      <c r="M45" s="51">
        <v>3</v>
      </c>
      <c r="N45" s="56">
        <v>1.2</v>
      </c>
      <c r="O45" s="26"/>
      <c r="P45" s="26"/>
      <c r="Q45" s="26"/>
      <c r="R45" s="26"/>
      <c r="S45" s="26"/>
      <c r="T45" s="26"/>
      <c r="U45" s="26"/>
      <c r="V45" s="26"/>
      <c r="W45" s="26"/>
    </row>
    <row r="46" spans="1:23" x14ac:dyDescent="0.25">
      <c r="A46" s="26"/>
      <c r="B46" s="45" t="s">
        <v>107</v>
      </c>
      <c r="C46" s="51">
        <v>-2</v>
      </c>
      <c r="D46" s="51">
        <v>0.3</v>
      </c>
      <c r="E46" s="51">
        <v>3.7</v>
      </c>
      <c r="F46" s="51">
        <v>7.8</v>
      </c>
      <c r="G46" s="51">
        <v>11.8</v>
      </c>
      <c r="H46" s="51">
        <v>14.9</v>
      </c>
      <c r="I46" s="51">
        <v>16.600000000000001</v>
      </c>
      <c r="J46" s="51">
        <v>16.2</v>
      </c>
      <c r="K46" s="51">
        <v>13</v>
      </c>
      <c r="L46" s="51">
        <v>8.5</v>
      </c>
      <c r="M46" s="51">
        <v>3.8</v>
      </c>
      <c r="N46" s="56">
        <v>-0.3</v>
      </c>
      <c r="O46" s="26"/>
      <c r="P46" s="26"/>
      <c r="Q46" s="26"/>
      <c r="R46" s="26"/>
      <c r="S46" s="26"/>
      <c r="T46" s="26"/>
      <c r="U46" s="26"/>
      <c r="V46" s="26"/>
      <c r="W46" s="26"/>
    </row>
    <row r="47" spans="1:23" x14ac:dyDescent="0.25">
      <c r="A47" s="26"/>
      <c r="B47" s="45" t="s">
        <v>108</v>
      </c>
      <c r="C47" s="51">
        <v>4.3</v>
      </c>
      <c r="D47" s="51">
        <v>3.4</v>
      </c>
      <c r="E47" s="51">
        <v>4.9000000000000004</v>
      </c>
      <c r="F47" s="51">
        <v>7.7</v>
      </c>
      <c r="G47" s="51">
        <v>12.4</v>
      </c>
      <c r="H47" s="51">
        <v>15.7</v>
      </c>
      <c r="I47" s="51">
        <v>18.100000000000001</v>
      </c>
      <c r="J47" s="51">
        <v>19.100000000000001</v>
      </c>
      <c r="K47" s="51">
        <v>15.7</v>
      </c>
      <c r="L47" s="51">
        <v>12.6</v>
      </c>
      <c r="M47" s="51">
        <v>8.8000000000000007</v>
      </c>
      <c r="N47" s="56">
        <v>6.4</v>
      </c>
      <c r="O47" s="26"/>
      <c r="P47" s="26"/>
      <c r="Q47" s="412"/>
      <c r="R47" s="412"/>
      <c r="S47" s="412"/>
      <c r="T47" s="412"/>
      <c r="U47" s="412"/>
      <c r="V47" s="412"/>
      <c r="W47" s="412"/>
    </row>
    <row r="48" spans="1:23" ht="15.6" customHeight="1" x14ac:dyDescent="0.25">
      <c r="A48" s="26"/>
      <c r="B48" s="45" t="s">
        <v>109</v>
      </c>
      <c r="C48" s="51">
        <v>-5.3</v>
      </c>
      <c r="D48" s="51">
        <v>-4.2</v>
      </c>
      <c r="E48" s="51">
        <v>-1.3</v>
      </c>
      <c r="F48" s="51">
        <v>2.4</v>
      </c>
      <c r="G48" s="51">
        <v>7.1</v>
      </c>
      <c r="H48" s="51">
        <v>10.4</v>
      </c>
      <c r="I48" s="51">
        <v>11.8</v>
      </c>
      <c r="J48" s="51">
        <v>11.5</v>
      </c>
      <c r="K48" s="51">
        <v>8.6</v>
      </c>
      <c r="L48" s="51">
        <v>4</v>
      </c>
      <c r="M48" s="51">
        <v>-0.2</v>
      </c>
      <c r="N48" s="56">
        <v>-3.4</v>
      </c>
      <c r="O48" s="26"/>
      <c r="P48" s="26"/>
      <c r="Q48" s="27"/>
      <c r="R48" s="27"/>
      <c r="S48" s="27"/>
      <c r="T48" s="27"/>
      <c r="U48" s="27"/>
      <c r="V48" s="27"/>
      <c r="W48" s="27"/>
    </row>
    <row r="49" spans="1:23" x14ac:dyDescent="0.25">
      <c r="A49" s="26"/>
      <c r="B49" s="45" t="s">
        <v>110</v>
      </c>
      <c r="C49" s="51">
        <v>-7.7</v>
      </c>
      <c r="D49" s="51">
        <v>-7.9</v>
      </c>
      <c r="E49" s="51">
        <v>-3.6</v>
      </c>
      <c r="F49" s="51">
        <v>3.9</v>
      </c>
      <c r="G49" s="51">
        <v>9.1</v>
      </c>
      <c r="H49" s="51">
        <v>11.9</v>
      </c>
      <c r="I49" s="51">
        <v>14.9</v>
      </c>
      <c r="J49" s="51">
        <v>13.4</v>
      </c>
      <c r="K49" s="51">
        <v>10</v>
      </c>
      <c r="L49" s="51">
        <v>4.5999999999999996</v>
      </c>
      <c r="M49" s="51">
        <v>1.8</v>
      </c>
      <c r="N49" s="56">
        <v>-0.8</v>
      </c>
      <c r="O49" s="26"/>
      <c r="P49" s="26"/>
      <c r="Q49" s="413"/>
      <c r="R49" s="182"/>
      <c r="S49" s="182"/>
      <c r="T49" s="182"/>
      <c r="U49" s="182"/>
      <c r="V49" s="182"/>
      <c r="W49" s="182"/>
    </row>
    <row r="50" spans="1:23" x14ac:dyDescent="0.25">
      <c r="A50" s="26"/>
      <c r="B50" s="45" t="s">
        <v>111</v>
      </c>
      <c r="C50" s="51">
        <v>-10</v>
      </c>
      <c r="D50" s="51">
        <v>-10.3</v>
      </c>
      <c r="E50" s="51">
        <v>-6.6</v>
      </c>
      <c r="F50" s="51">
        <v>-0.6</v>
      </c>
      <c r="G50" s="51">
        <v>4.0999999999999996</v>
      </c>
      <c r="H50" s="51">
        <v>8.1</v>
      </c>
      <c r="I50" s="51">
        <v>10.199999999999999</v>
      </c>
      <c r="J50" s="51">
        <v>9.8000000000000007</v>
      </c>
      <c r="K50" s="51">
        <v>6.1</v>
      </c>
      <c r="L50" s="51">
        <v>2.5</v>
      </c>
      <c r="M50" s="51">
        <v>-2</v>
      </c>
      <c r="N50" s="56">
        <v>-7</v>
      </c>
      <c r="O50" s="26"/>
      <c r="P50" s="26"/>
      <c r="Q50" s="26"/>
      <c r="R50" s="26"/>
      <c r="S50" s="26"/>
      <c r="T50" s="26"/>
      <c r="U50" s="26"/>
      <c r="V50" s="26"/>
      <c r="W50" s="26"/>
    </row>
    <row r="51" spans="1:23" x14ac:dyDescent="0.25">
      <c r="A51" s="26"/>
      <c r="B51" s="45" t="s">
        <v>112</v>
      </c>
      <c r="C51" s="51">
        <v>-16.7</v>
      </c>
      <c r="D51" s="51">
        <v>-15.9</v>
      </c>
      <c r="E51" s="51">
        <v>-11.4</v>
      </c>
      <c r="F51" s="51">
        <v>-4.5999999999999996</v>
      </c>
      <c r="G51" s="51">
        <v>1.7</v>
      </c>
      <c r="H51" s="51">
        <v>8.4</v>
      </c>
      <c r="I51" s="51">
        <v>11.1</v>
      </c>
      <c r="J51" s="51">
        <v>9.1999999999999993</v>
      </c>
      <c r="K51" s="51">
        <v>4.5999999999999996</v>
      </c>
      <c r="L51" s="51">
        <v>-0.3</v>
      </c>
      <c r="M51" s="51">
        <v>-7.4</v>
      </c>
      <c r="N51" s="56">
        <v>-13.8</v>
      </c>
      <c r="O51" s="26"/>
      <c r="P51" s="26"/>
      <c r="Q51" s="26"/>
      <c r="R51" s="26"/>
      <c r="S51" s="26"/>
      <c r="T51" s="26"/>
      <c r="U51" s="26"/>
      <c r="V51" s="26"/>
    </row>
    <row r="52" spans="1:23" x14ac:dyDescent="0.25">
      <c r="A52" s="26"/>
      <c r="B52" s="45" t="s">
        <v>113</v>
      </c>
      <c r="C52" s="51">
        <v>0.5</v>
      </c>
      <c r="D52" s="51">
        <v>1.2</v>
      </c>
      <c r="E52" s="51">
        <v>2.7</v>
      </c>
      <c r="F52" s="51">
        <v>5</v>
      </c>
      <c r="G52" s="51">
        <v>8.3000000000000007</v>
      </c>
      <c r="H52" s="51">
        <v>11.3</v>
      </c>
      <c r="I52" s="51">
        <v>13.3</v>
      </c>
      <c r="J52" s="51">
        <v>13</v>
      </c>
      <c r="K52" s="51">
        <v>10.8</v>
      </c>
      <c r="L52" s="51">
        <v>7.6</v>
      </c>
      <c r="M52" s="51">
        <v>3.5</v>
      </c>
      <c r="N52" s="56">
        <v>1.1000000000000001</v>
      </c>
      <c r="O52" s="26"/>
      <c r="P52" s="26"/>
      <c r="Q52" s="26"/>
      <c r="R52" s="26"/>
      <c r="S52" s="26"/>
      <c r="T52" s="26"/>
      <c r="U52" s="26"/>
      <c r="V52" s="26"/>
    </row>
    <row r="53" spans="1:23" x14ac:dyDescent="0.25">
      <c r="A53" s="26"/>
      <c r="B53" s="45" t="s">
        <v>114</v>
      </c>
      <c r="C53" s="51">
        <v>-4.2</v>
      </c>
      <c r="D53" s="51">
        <v>-3.9</v>
      </c>
      <c r="E53" s="51">
        <v>-0.9</v>
      </c>
      <c r="F53" s="51">
        <v>3.1</v>
      </c>
      <c r="G53" s="51">
        <v>6</v>
      </c>
      <c r="H53" s="51">
        <v>9.8000000000000007</v>
      </c>
      <c r="I53" s="51">
        <v>11.5</v>
      </c>
      <c r="J53" s="51">
        <v>10.8</v>
      </c>
      <c r="K53" s="51">
        <v>8.4</v>
      </c>
      <c r="L53" s="51">
        <v>5.8</v>
      </c>
      <c r="M53" s="51">
        <v>1.1000000000000001</v>
      </c>
      <c r="N53" s="56">
        <v>-1.6</v>
      </c>
      <c r="O53" s="26"/>
      <c r="P53" s="26"/>
      <c r="Q53" s="26"/>
      <c r="R53" s="26"/>
      <c r="S53" s="26"/>
      <c r="T53" s="26"/>
      <c r="U53" s="26"/>
      <c r="V53" s="26"/>
    </row>
    <row r="54" spans="1:23" x14ac:dyDescent="0.25">
      <c r="A54" s="26"/>
      <c r="B54" s="45" t="s">
        <v>115</v>
      </c>
      <c r="C54" s="51">
        <v>0.5</v>
      </c>
      <c r="D54" s="51">
        <v>1.5</v>
      </c>
      <c r="E54" s="51">
        <v>3.4</v>
      </c>
      <c r="F54" s="51">
        <v>6.3</v>
      </c>
      <c r="G54" s="51">
        <v>10.8</v>
      </c>
      <c r="H54" s="51">
        <v>15</v>
      </c>
      <c r="I54" s="51">
        <v>17.600000000000001</v>
      </c>
      <c r="J54" s="51">
        <v>17.100000000000001</v>
      </c>
      <c r="K54" s="51">
        <v>14.1</v>
      </c>
      <c r="L54" s="51">
        <v>9.8000000000000007</v>
      </c>
      <c r="M54" s="51">
        <v>5.5</v>
      </c>
      <c r="N54" s="56">
        <v>1.8</v>
      </c>
      <c r="O54" s="26"/>
      <c r="P54" s="26"/>
      <c r="Q54" s="26"/>
      <c r="R54" s="26"/>
      <c r="S54" s="26"/>
      <c r="T54" s="26"/>
      <c r="U54" s="26"/>
      <c r="V54" s="26"/>
    </row>
    <row r="55" spans="1:23" x14ac:dyDescent="0.25">
      <c r="A55" s="26"/>
      <c r="B55" s="45" t="s">
        <v>116</v>
      </c>
      <c r="C55" s="51">
        <v>-4</v>
      </c>
      <c r="D55" s="51">
        <v>-1.7</v>
      </c>
      <c r="E55" s="51">
        <v>1.7</v>
      </c>
      <c r="F55" s="51">
        <v>6.3</v>
      </c>
      <c r="G55" s="51">
        <v>10.8</v>
      </c>
      <c r="H55" s="51">
        <v>13.9</v>
      </c>
      <c r="I55" s="51">
        <v>15.4</v>
      </c>
      <c r="J55" s="51">
        <v>14.9</v>
      </c>
      <c r="K55" s="51">
        <v>11.5</v>
      </c>
      <c r="L55" s="51">
        <v>6.7</v>
      </c>
      <c r="M55" s="51">
        <v>2.1</v>
      </c>
      <c r="N55" s="56">
        <v>-1.8</v>
      </c>
      <c r="O55" s="26"/>
      <c r="P55" s="26"/>
      <c r="Q55" s="26"/>
      <c r="R55" s="26"/>
      <c r="S55" s="26"/>
      <c r="T55" s="26"/>
      <c r="U55" s="26"/>
      <c r="V55" s="26"/>
    </row>
    <row r="56" spans="1:23" x14ac:dyDescent="0.25">
      <c r="A56" s="26"/>
      <c r="B56" s="45" t="s">
        <v>117</v>
      </c>
      <c r="C56" s="51">
        <v>1.8</v>
      </c>
      <c r="D56" s="51">
        <v>1.8</v>
      </c>
      <c r="E56" s="51">
        <v>2.5</v>
      </c>
      <c r="F56" s="51">
        <v>3.5</v>
      </c>
      <c r="G56" s="51">
        <v>5.9</v>
      </c>
      <c r="H56" s="51">
        <v>8.6999999999999993</v>
      </c>
      <c r="I56" s="51">
        <v>10.7</v>
      </c>
      <c r="J56" s="51">
        <v>10.3</v>
      </c>
      <c r="K56" s="51">
        <v>8.5</v>
      </c>
      <c r="L56" s="51">
        <v>6.7</v>
      </c>
      <c r="M56" s="51">
        <v>3.1</v>
      </c>
      <c r="N56" s="56">
        <v>2.5</v>
      </c>
      <c r="O56" s="26"/>
      <c r="P56" s="26"/>
      <c r="Q56" s="26"/>
      <c r="R56" s="26"/>
      <c r="S56" s="26"/>
      <c r="T56" s="26"/>
      <c r="U56" s="26"/>
      <c r="V56" s="26"/>
    </row>
    <row r="57" spans="1:23" x14ac:dyDescent="0.25">
      <c r="A57" s="26"/>
      <c r="B57" s="45" t="s">
        <v>118</v>
      </c>
      <c r="C57" s="51">
        <v>0.2</v>
      </c>
      <c r="D57" s="51">
        <v>1.5</v>
      </c>
      <c r="E57" s="51">
        <v>2.8</v>
      </c>
      <c r="F57" s="51">
        <v>5.2</v>
      </c>
      <c r="G57" s="51">
        <v>9.3000000000000007</v>
      </c>
      <c r="H57" s="51">
        <v>12.4</v>
      </c>
      <c r="I57" s="51">
        <v>14.9</v>
      </c>
      <c r="J57" s="51">
        <v>15.1</v>
      </c>
      <c r="K57" s="51">
        <v>12.9</v>
      </c>
      <c r="L57" s="51">
        <v>8.8000000000000007</v>
      </c>
      <c r="M57" s="51">
        <v>4.2</v>
      </c>
      <c r="N57" s="56">
        <v>1.6</v>
      </c>
      <c r="O57" s="26"/>
      <c r="P57" s="26"/>
      <c r="Q57" s="26"/>
      <c r="R57" s="26"/>
      <c r="S57" s="26"/>
      <c r="T57" s="26"/>
      <c r="U57" s="26"/>
      <c r="V57" s="26"/>
    </row>
    <row r="58" spans="1:23" x14ac:dyDescent="0.25">
      <c r="A58" s="26"/>
      <c r="B58" s="45" t="s">
        <v>119</v>
      </c>
      <c r="C58" s="51">
        <v>-7.5</v>
      </c>
      <c r="D58" s="51">
        <v>-7.3</v>
      </c>
      <c r="E58" s="51">
        <v>-3.9</v>
      </c>
      <c r="F58" s="51">
        <v>1</v>
      </c>
      <c r="G58" s="51">
        <v>6.4</v>
      </c>
      <c r="H58" s="51">
        <v>10.4</v>
      </c>
      <c r="I58" s="51">
        <v>12.3</v>
      </c>
      <c r="J58" s="51">
        <v>11.9</v>
      </c>
      <c r="K58" s="51">
        <v>8.1999999999999993</v>
      </c>
      <c r="L58" s="51">
        <v>4.2</v>
      </c>
      <c r="M58" s="51">
        <v>-0.2</v>
      </c>
      <c r="N58" s="56">
        <v>-4.8</v>
      </c>
      <c r="O58" s="26"/>
      <c r="P58" s="26"/>
      <c r="Q58" s="26"/>
      <c r="R58" s="26"/>
      <c r="S58" s="26"/>
      <c r="T58" s="26"/>
      <c r="U58" s="26"/>
      <c r="V58" s="26"/>
    </row>
    <row r="59" spans="1:23" x14ac:dyDescent="0.25">
      <c r="A59" s="26"/>
      <c r="B59" s="45" t="s">
        <v>120</v>
      </c>
      <c r="C59" s="51">
        <v>-8.5</v>
      </c>
      <c r="D59" s="51">
        <v>-7.6</v>
      </c>
      <c r="E59" s="51">
        <v>-3.6</v>
      </c>
      <c r="F59" s="51">
        <v>1.8</v>
      </c>
      <c r="G59" s="51">
        <v>7.3</v>
      </c>
      <c r="H59" s="51">
        <v>10.9</v>
      </c>
      <c r="I59" s="51">
        <v>12.4</v>
      </c>
      <c r="J59" s="51">
        <v>11.8</v>
      </c>
      <c r="K59" s="51">
        <v>8.1</v>
      </c>
      <c r="L59" s="51">
        <v>4</v>
      </c>
      <c r="M59" s="51">
        <v>-0.5</v>
      </c>
      <c r="N59" s="56">
        <v>-4.9000000000000004</v>
      </c>
      <c r="O59" s="26"/>
      <c r="P59" s="26"/>
      <c r="Q59" s="26"/>
      <c r="R59" s="26"/>
      <c r="S59" s="26"/>
      <c r="T59" s="26"/>
      <c r="U59" s="26"/>
      <c r="V59" s="26"/>
    </row>
    <row r="60" spans="1:23" x14ac:dyDescent="0.25">
      <c r="A60" s="26"/>
      <c r="B60" s="45" t="s">
        <v>121</v>
      </c>
      <c r="C60" s="51">
        <v>-2.2999999999999998</v>
      </c>
      <c r="D60" s="51">
        <v>-1.8</v>
      </c>
      <c r="E60" s="51">
        <v>0.6</v>
      </c>
      <c r="F60" s="51">
        <v>3.3</v>
      </c>
      <c r="G60" s="51">
        <v>7.1</v>
      </c>
      <c r="H60" s="51">
        <v>10.199999999999999</v>
      </c>
      <c r="I60" s="51">
        <v>12</v>
      </c>
      <c r="J60" s="51">
        <v>11.8</v>
      </c>
      <c r="K60" s="51">
        <v>9.3000000000000007</v>
      </c>
      <c r="L60" s="51">
        <v>5.7</v>
      </c>
      <c r="M60" s="51">
        <v>1.2</v>
      </c>
      <c r="N60" s="56">
        <v>-1.3</v>
      </c>
      <c r="O60" s="26"/>
      <c r="P60" s="26"/>
      <c r="Q60" s="26"/>
      <c r="R60" s="26"/>
      <c r="S60" s="26"/>
      <c r="T60" s="26"/>
      <c r="U60" s="26"/>
      <c r="V60" s="26"/>
    </row>
    <row r="61" spans="1:23" x14ac:dyDescent="0.25">
      <c r="A61" s="26"/>
      <c r="B61" s="45" t="s">
        <v>122</v>
      </c>
      <c r="C61" s="51">
        <v>9.1999999999999993</v>
      </c>
      <c r="D61" s="51">
        <v>9.3000000000000007</v>
      </c>
      <c r="E61" s="51">
        <v>10.1</v>
      </c>
      <c r="F61" s="51">
        <v>11.9</v>
      </c>
      <c r="G61" s="51">
        <v>14.9</v>
      </c>
      <c r="H61" s="51">
        <v>18.399999999999999</v>
      </c>
      <c r="I61" s="51">
        <v>21</v>
      </c>
      <c r="J61" s="51">
        <v>21.8</v>
      </c>
      <c r="K61" s="51">
        <v>20.100000000000001</v>
      </c>
      <c r="L61" s="51">
        <v>17.100000000000001</v>
      </c>
      <c r="M61" s="51">
        <v>13.9</v>
      </c>
      <c r="N61" s="56">
        <v>11</v>
      </c>
      <c r="O61" s="26"/>
      <c r="P61" s="26"/>
      <c r="Q61" s="26"/>
      <c r="R61" s="26"/>
      <c r="S61" s="26"/>
      <c r="T61" s="26"/>
      <c r="U61" s="26"/>
      <c r="V61" s="26"/>
    </row>
    <row r="62" spans="1:23" x14ac:dyDescent="0.25">
      <c r="A62" s="26"/>
      <c r="B62" s="45" t="s">
        <v>123</v>
      </c>
      <c r="C62" s="51">
        <v>-0.6</v>
      </c>
      <c r="D62" s="51">
        <v>-0.5</v>
      </c>
      <c r="E62" s="51">
        <v>1.3</v>
      </c>
      <c r="F62" s="51">
        <v>3.3</v>
      </c>
      <c r="G62" s="51">
        <v>7.2</v>
      </c>
      <c r="H62" s="51">
        <v>10</v>
      </c>
      <c r="I62" s="51">
        <v>11.9</v>
      </c>
      <c r="J62" s="51">
        <v>11.8</v>
      </c>
      <c r="K62" s="51">
        <v>9.4</v>
      </c>
      <c r="L62" s="51">
        <v>6.6</v>
      </c>
      <c r="M62" s="51">
        <v>2.9</v>
      </c>
      <c r="N62" s="56">
        <v>0.5</v>
      </c>
      <c r="O62" s="26"/>
      <c r="P62" s="26"/>
      <c r="Q62" s="26"/>
      <c r="R62" s="26"/>
      <c r="S62" s="26"/>
      <c r="T62" s="26"/>
      <c r="U62" s="26"/>
      <c r="V62" s="26"/>
    </row>
    <row r="63" spans="1:23" x14ac:dyDescent="0.25">
      <c r="A63" s="26"/>
      <c r="B63" s="45" t="s">
        <v>124</v>
      </c>
      <c r="C63" s="51">
        <v>-5.6</v>
      </c>
      <c r="D63" s="51">
        <v>-4.7</v>
      </c>
      <c r="E63" s="51">
        <v>-1.5</v>
      </c>
      <c r="F63" s="51">
        <v>2.4</v>
      </c>
      <c r="G63" s="51">
        <v>7.3</v>
      </c>
      <c r="H63" s="51">
        <v>10.7</v>
      </c>
      <c r="I63" s="51">
        <v>12.2</v>
      </c>
      <c r="J63" s="51">
        <v>11.7</v>
      </c>
      <c r="K63" s="51">
        <v>8.6</v>
      </c>
      <c r="L63" s="51">
        <v>4.9000000000000004</v>
      </c>
      <c r="M63" s="51">
        <v>0.9</v>
      </c>
      <c r="N63" s="56">
        <v>-3.1</v>
      </c>
      <c r="O63" s="26"/>
      <c r="P63" s="26"/>
      <c r="Q63" s="26"/>
      <c r="R63" s="26"/>
      <c r="S63" s="26"/>
      <c r="T63" s="26"/>
      <c r="U63" s="26"/>
      <c r="V63" s="26"/>
    </row>
    <row r="64" spans="1:23" x14ac:dyDescent="0.25">
      <c r="A64" s="26"/>
      <c r="B64" s="45" t="s">
        <v>125</v>
      </c>
      <c r="C64" s="51">
        <v>6.1</v>
      </c>
      <c r="D64" s="51">
        <v>6.7</v>
      </c>
      <c r="E64" s="51">
        <v>7.7</v>
      </c>
      <c r="F64" s="51">
        <v>8.9</v>
      </c>
      <c r="G64" s="51">
        <v>11.1</v>
      </c>
      <c r="H64" s="51">
        <v>14</v>
      </c>
      <c r="I64" s="51">
        <v>16</v>
      </c>
      <c r="J64" s="51">
        <v>16.3</v>
      </c>
      <c r="K64" s="51">
        <v>15.7</v>
      </c>
      <c r="L64" s="51">
        <v>12.9</v>
      </c>
      <c r="M64" s="51">
        <v>9.1</v>
      </c>
      <c r="N64" s="56">
        <v>6.6</v>
      </c>
      <c r="O64" s="26"/>
      <c r="P64" s="26"/>
      <c r="Q64" s="26"/>
      <c r="R64" s="26"/>
      <c r="S64" s="26"/>
      <c r="T64" s="26"/>
      <c r="U64" s="26"/>
      <c r="V64" s="26"/>
    </row>
    <row r="65" spans="1:22" x14ac:dyDescent="0.25">
      <c r="A65" s="26"/>
      <c r="B65" s="45" t="s">
        <v>126</v>
      </c>
      <c r="C65" s="51">
        <v>-5.5</v>
      </c>
      <c r="D65" s="51">
        <v>-3.3</v>
      </c>
      <c r="E65" s="51">
        <v>0.3</v>
      </c>
      <c r="F65" s="51">
        <v>5.6</v>
      </c>
      <c r="G65" s="51">
        <v>10.5</v>
      </c>
      <c r="H65" s="51">
        <v>14</v>
      </c>
      <c r="I65" s="51">
        <v>15.6</v>
      </c>
      <c r="J65" s="51">
        <v>15</v>
      </c>
      <c r="K65" s="51">
        <v>11.1</v>
      </c>
      <c r="L65" s="51">
        <v>5.7</v>
      </c>
      <c r="M65" s="51">
        <v>1.6</v>
      </c>
      <c r="N65" s="56">
        <v>-2.6</v>
      </c>
      <c r="O65" s="26"/>
      <c r="P65" s="26"/>
      <c r="Q65" s="26"/>
      <c r="R65" s="26"/>
      <c r="S65" s="26"/>
      <c r="T65" s="26"/>
      <c r="U65" s="26"/>
      <c r="V65" s="26"/>
    </row>
    <row r="66" spans="1:22" x14ac:dyDescent="0.25">
      <c r="A66" s="26"/>
      <c r="B66" s="45" t="s">
        <v>127</v>
      </c>
      <c r="C66" s="51">
        <v>-4.7</v>
      </c>
      <c r="D66" s="51">
        <v>-2.5</v>
      </c>
      <c r="E66" s="51">
        <v>0.9</v>
      </c>
      <c r="F66" s="51">
        <v>5</v>
      </c>
      <c r="G66" s="51">
        <v>9.6</v>
      </c>
      <c r="H66" s="51">
        <v>12.7</v>
      </c>
      <c r="I66" s="51">
        <v>13.8</v>
      </c>
      <c r="J66" s="51">
        <v>13.5</v>
      </c>
      <c r="K66" s="51">
        <v>10.1</v>
      </c>
      <c r="L66" s="51">
        <v>5.4</v>
      </c>
      <c r="M66" s="51">
        <v>1.4</v>
      </c>
      <c r="N66" s="56">
        <v>-2.5</v>
      </c>
      <c r="O66" s="26"/>
      <c r="P66" s="26"/>
      <c r="Q66" s="26"/>
      <c r="R66" s="26"/>
      <c r="S66" s="26"/>
      <c r="T66" s="26"/>
      <c r="U66" s="26"/>
      <c r="V66" s="26"/>
    </row>
    <row r="67" spans="1:22" x14ac:dyDescent="0.25">
      <c r="A67" s="26"/>
      <c r="B67" s="45" t="s">
        <v>128</v>
      </c>
      <c r="C67" s="51">
        <v>-3.3</v>
      </c>
      <c r="D67" s="51">
        <v>-2.4</v>
      </c>
      <c r="E67" s="51">
        <v>0.7</v>
      </c>
      <c r="F67" s="51">
        <v>4.3</v>
      </c>
      <c r="G67" s="51">
        <v>8.8000000000000007</v>
      </c>
      <c r="H67" s="51">
        <v>12.1</v>
      </c>
      <c r="I67" s="51">
        <v>13.9</v>
      </c>
      <c r="J67" s="51">
        <v>13.7</v>
      </c>
      <c r="K67" s="51">
        <v>10.3</v>
      </c>
      <c r="L67" s="51">
        <v>6.1</v>
      </c>
      <c r="M67" s="51">
        <v>1.2</v>
      </c>
      <c r="N67" s="56">
        <v>-2.2000000000000002</v>
      </c>
      <c r="O67" s="26"/>
      <c r="P67" s="26"/>
      <c r="Q67" s="26"/>
      <c r="R67" s="26"/>
      <c r="S67" s="26"/>
      <c r="T67" s="26"/>
      <c r="U67" s="26"/>
      <c r="V67" s="26"/>
    </row>
    <row r="68" spans="1:22" x14ac:dyDescent="0.25">
      <c r="A68" s="26"/>
      <c r="B68" s="45" t="s">
        <v>129</v>
      </c>
      <c r="C68" s="51">
        <v>1.6</v>
      </c>
      <c r="D68" s="51">
        <v>2.5</v>
      </c>
      <c r="E68" s="51">
        <v>5.0999999999999996</v>
      </c>
      <c r="F68" s="51">
        <v>7.7</v>
      </c>
      <c r="G68" s="51">
        <v>10.7</v>
      </c>
      <c r="H68" s="51">
        <v>15.6</v>
      </c>
      <c r="I68" s="51">
        <v>18.899999999999999</v>
      </c>
      <c r="J68" s="51">
        <v>18.3</v>
      </c>
      <c r="K68" s="51">
        <v>14.9</v>
      </c>
      <c r="L68" s="51">
        <v>10</v>
      </c>
      <c r="M68" s="51">
        <v>5.3</v>
      </c>
      <c r="N68" s="56">
        <v>2.6</v>
      </c>
      <c r="O68" s="26"/>
      <c r="P68" s="26"/>
      <c r="Q68" s="26"/>
      <c r="R68" s="26"/>
      <c r="S68" s="26"/>
      <c r="T68" s="26"/>
      <c r="U68" s="26"/>
      <c r="V68" s="26"/>
    </row>
    <row r="69" spans="1:22" x14ac:dyDescent="0.25">
      <c r="A69" s="26"/>
      <c r="B69" s="45" t="s">
        <v>130</v>
      </c>
      <c r="C69" s="51">
        <v>-8</v>
      </c>
      <c r="D69" s="51">
        <v>-8.4</v>
      </c>
      <c r="E69" s="51">
        <v>-5.2</v>
      </c>
      <c r="F69" s="51">
        <v>-0.8</v>
      </c>
      <c r="G69" s="51">
        <v>4.8</v>
      </c>
      <c r="H69" s="51">
        <v>9.5</v>
      </c>
      <c r="I69" s="51">
        <v>11.4</v>
      </c>
      <c r="J69" s="51">
        <v>10.5</v>
      </c>
      <c r="K69" s="51">
        <v>6.9</v>
      </c>
      <c r="L69" s="51">
        <v>3.3</v>
      </c>
      <c r="M69" s="51">
        <v>-1.8</v>
      </c>
      <c r="N69" s="56">
        <v>-6.3</v>
      </c>
      <c r="O69" s="26"/>
      <c r="P69" s="26"/>
      <c r="Q69" s="26"/>
      <c r="R69" s="26"/>
      <c r="S69" s="26"/>
      <c r="T69" s="26"/>
      <c r="U69" s="26"/>
      <c r="V69" s="26"/>
    </row>
    <row r="70" spans="1:22" ht="26.25" x14ac:dyDescent="0.25">
      <c r="A70" s="26"/>
      <c r="B70" s="46" t="s">
        <v>131</v>
      </c>
      <c r="C70" s="57">
        <v>-6.6</v>
      </c>
      <c r="D70" s="57">
        <v>-5</v>
      </c>
      <c r="E70" s="57">
        <v>-3.4</v>
      </c>
      <c r="F70" s="57">
        <v>-1.5</v>
      </c>
      <c r="G70" s="57">
        <v>1.2</v>
      </c>
      <c r="H70" s="57">
        <v>4.5999999999999996</v>
      </c>
      <c r="I70" s="57">
        <v>6.8</v>
      </c>
      <c r="J70" s="57">
        <v>6.4</v>
      </c>
      <c r="K70" s="57">
        <v>4.2</v>
      </c>
      <c r="L70" s="57">
        <v>1.1000000000000001</v>
      </c>
      <c r="M70" s="57">
        <v>-3.3</v>
      </c>
      <c r="N70" s="58">
        <v>-4.7</v>
      </c>
      <c r="O70" s="26"/>
      <c r="P70" s="26"/>
      <c r="Q70" s="26"/>
      <c r="R70" s="26"/>
      <c r="S70" s="26"/>
      <c r="T70" s="26"/>
      <c r="U70" s="26"/>
      <c r="V70" s="26"/>
    </row>
    <row r="71" spans="1:22" x14ac:dyDescent="0.25">
      <c r="A71" s="26"/>
      <c r="B71" s="593" t="s">
        <v>565</v>
      </c>
      <c r="C71" s="593"/>
      <c r="D71" s="593"/>
      <c r="E71" s="593"/>
      <c r="F71" s="593"/>
      <c r="G71" s="593"/>
      <c r="H71" s="593"/>
      <c r="I71" s="593"/>
      <c r="J71" s="593"/>
      <c r="K71" s="593"/>
      <c r="L71" s="593"/>
      <c r="M71" s="593"/>
      <c r="N71" s="593"/>
      <c r="O71" s="26"/>
      <c r="P71" s="26"/>
      <c r="Q71" s="26"/>
      <c r="R71" s="26"/>
      <c r="S71" s="26"/>
      <c r="T71" s="26"/>
      <c r="U71" s="26"/>
      <c r="V71" s="26"/>
    </row>
    <row r="72" spans="1:22" x14ac:dyDescent="0.25">
      <c r="A72" s="26"/>
      <c r="B72" s="26"/>
      <c r="C72" s="26"/>
      <c r="D72" s="26"/>
      <c r="E72" s="26"/>
      <c r="F72" s="26"/>
      <c r="G72" s="26"/>
      <c r="H72" s="26"/>
      <c r="I72" s="26"/>
      <c r="J72" s="26"/>
      <c r="K72" s="26"/>
      <c r="L72" s="26"/>
      <c r="M72" s="26"/>
      <c r="N72" s="26"/>
      <c r="O72" s="26"/>
      <c r="P72" s="26"/>
      <c r="Q72" s="26"/>
      <c r="R72" s="26"/>
      <c r="S72" s="26"/>
      <c r="T72" s="26"/>
      <c r="U72" s="26"/>
      <c r="V72" s="26"/>
    </row>
    <row r="73" spans="1:22" x14ac:dyDescent="0.25">
      <c r="A73" s="26"/>
      <c r="O73" s="26"/>
      <c r="P73" s="26"/>
      <c r="Q73" s="26"/>
      <c r="R73" s="26"/>
      <c r="S73" s="26"/>
      <c r="T73" s="26"/>
      <c r="U73" s="26"/>
      <c r="V73" s="26"/>
    </row>
    <row r="74" spans="1:22" x14ac:dyDescent="0.25">
      <c r="A74" s="26"/>
      <c r="B74" s="41"/>
      <c r="C74" s="41"/>
      <c r="D74" s="41"/>
      <c r="E74" s="41"/>
      <c r="F74" s="41"/>
      <c r="G74" s="41"/>
      <c r="H74" s="41"/>
      <c r="I74" s="41"/>
      <c r="J74" s="41"/>
      <c r="K74" s="41"/>
      <c r="L74" s="41"/>
      <c r="M74" s="41"/>
      <c r="N74" s="41"/>
      <c r="O74" s="26"/>
      <c r="P74" s="26"/>
      <c r="Q74" s="26"/>
      <c r="R74" s="26"/>
      <c r="S74" s="26"/>
      <c r="T74" s="26"/>
      <c r="U74" s="26"/>
      <c r="V74" s="26"/>
    </row>
    <row r="75" spans="1:22" x14ac:dyDescent="0.25">
      <c r="A75" s="26"/>
      <c r="B75" s="581" t="s">
        <v>171</v>
      </c>
      <c r="C75" s="582"/>
      <c r="D75" s="582"/>
      <c r="E75" s="582"/>
      <c r="F75" s="582"/>
      <c r="G75" s="582"/>
      <c r="H75" s="582"/>
      <c r="I75" s="582"/>
      <c r="J75" s="582"/>
      <c r="K75" s="582"/>
      <c r="L75" s="582"/>
      <c r="M75" s="582"/>
      <c r="N75" s="583"/>
      <c r="O75" s="26"/>
      <c r="P75" s="26"/>
      <c r="Q75" s="26"/>
      <c r="R75" s="26"/>
      <c r="S75" s="26"/>
      <c r="T75" s="26"/>
      <c r="U75" s="26"/>
      <c r="V75" s="26"/>
    </row>
    <row r="76" spans="1:22" x14ac:dyDescent="0.25">
      <c r="A76" s="26"/>
      <c r="B76" s="60"/>
      <c r="C76" s="53" t="s">
        <v>152</v>
      </c>
      <c r="D76" s="53" t="s">
        <v>153</v>
      </c>
      <c r="E76" s="53" t="s">
        <v>154</v>
      </c>
      <c r="F76" s="53" t="s">
        <v>155</v>
      </c>
      <c r="G76" s="53" t="s">
        <v>156</v>
      </c>
      <c r="H76" s="53" t="s">
        <v>157</v>
      </c>
      <c r="I76" s="53" t="s">
        <v>158</v>
      </c>
      <c r="J76" s="53" t="s">
        <v>159</v>
      </c>
      <c r="K76" s="53" t="s">
        <v>160</v>
      </c>
      <c r="L76" s="53" t="s">
        <v>161</v>
      </c>
      <c r="M76" s="53" t="s">
        <v>162</v>
      </c>
      <c r="N76" s="54" t="s">
        <v>163</v>
      </c>
      <c r="O76" s="26"/>
      <c r="P76" s="26"/>
      <c r="Q76" s="26"/>
      <c r="R76" s="26"/>
      <c r="S76" s="26"/>
      <c r="T76" s="26"/>
      <c r="U76" s="26"/>
      <c r="V76" s="26"/>
    </row>
    <row r="77" spans="1:22" x14ac:dyDescent="0.25">
      <c r="A77" s="26"/>
      <c r="B77" s="45" t="s">
        <v>104</v>
      </c>
      <c r="C77" s="51">
        <v>2.1</v>
      </c>
      <c r="D77" s="51">
        <v>4.5</v>
      </c>
      <c r="E77" s="51">
        <v>9.1999999999999993</v>
      </c>
      <c r="F77" s="51">
        <v>13.9</v>
      </c>
      <c r="G77" s="51">
        <v>18.3</v>
      </c>
      <c r="H77" s="51">
        <v>21.4</v>
      </c>
      <c r="I77" s="51">
        <v>23.3</v>
      </c>
      <c r="J77" s="51">
        <v>22.5</v>
      </c>
      <c r="K77" s="51">
        <v>19.8</v>
      </c>
      <c r="L77" s="51">
        <v>14.2</v>
      </c>
      <c r="M77" s="51">
        <v>7.8</v>
      </c>
      <c r="N77" s="56">
        <v>2.9</v>
      </c>
      <c r="O77" s="26"/>
      <c r="P77" s="26"/>
      <c r="Q77" s="26"/>
      <c r="R77" s="26"/>
      <c r="S77" s="26"/>
      <c r="T77" s="26"/>
      <c r="U77" s="26"/>
      <c r="V77" s="26"/>
    </row>
    <row r="78" spans="1:22" x14ac:dyDescent="0.25">
      <c r="A78" s="26"/>
      <c r="B78" s="45" t="s">
        <v>105</v>
      </c>
      <c r="C78" s="55">
        <v>5.0999999999999996</v>
      </c>
      <c r="D78" s="55">
        <v>6.1</v>
      </c>
      <c r="E78" s="55">
        <v>9.1</v>
      </c>
      <c r="F78" s="55">
        <v>12.7</v>
      </c>
      <c r="G78" s="55">
        <v>17.2</v>
      </c>
      <c r="H78" s="55">
        <v>19.8</v>
      </c>
      <c r="I78" s="55">
        <v>21.8</v>
      </c>
      <c r="J78" s="55">
        <v>21.9</v>
      </c>
      <c r="K78" s="55">
        <v>18.899999999999999</v>
      </c>
      <c r="L78" s="55">
        <v>14.4</v>
      </c>
      <c r="M78" s="55">
        <v>9.1999999999999993</v>
      </c>
      <c r="N78" s="59">
        <v>6</v>
      </c>
      <c r="O78" s="26"/>
      <c r="P78" s="26"/>
      <c r="Q78" s="26"/>
      <c r="R78" s="26"/>
      <c r="S78" s="26"/>
      <c r="T78" s="26"/>
      <c r="U78" s="26"/>
      <c r="V78" s="26"/>
    </row>
    <row r="79" spans="1:22" x14ac:dyDescent="0.25">
      <c r="A79" s="26"/>
      <c r="B79" s="45" t="s">
        <v>106</v>
      </c>
      <c r="C79" s="55">
        <v>2</v>
      </c>
      <c r="D79" s="55">
        <v>4.4000000000000004</v>
      </c>
      <c r="E79" s="55">
        <v>10.5</v>
      </c>
      <c r="F79" s="55">
        <v>17.600000000000001</v>
      </c>
      <c r="G79" s="55">
        <v>22.6</v>
      </c>
      <c r="H79" s="55">
        <v>26.1</v>
      </c>
      <c r="I79" s="55">
        <v>28.4</v>
      </c>
      <c r="J79" s="55">
        <v>27.8</v>
      </c>
      <c r="K79" s="55">
        <v>24</v>
      </c>
      <c r="L79" s="55">
        <v>17</v>
      </c>
      <c r="M79" s="55">
        <v>9.6</v>
      </c>
      <c r="N79" s="59">
        <v>4.3</v>
      </c>
      <c r="O79" s="26"/>
      <c r="P79" s="26"/>
      <c r="Q79" s="26"/>
      <c r="R79" s="26"/>
      <c r="S79" s="26"/>
      <c r="T79" s="26"/>
      <c r="U79" s="26"/>
      <c r="V79" s="26"/>
    </row>
    <row r="80" spans="1:22" x14ac:dyDescent="0.25">
      <c r="A80" s="26"/>
      <c r="B80" s="45" t="s">
        <v>107</v>
      </c>
      <c r="C80" s="55">
        <v>2.8</v>
      </c>
      <c r="D80" s="55">
        <v>5.8</v>
      </c>
      <c r="E80" s="55">
        <v>11.1</v>
      </c>
      <c r="F80" s="55">
        <v>16.3</v>
      </c>
      <c r="G80" s="55">
        <v>20.9</v>
      </c>
      <c r="H80" s="55">
        <v>24</v>
      </c>
      <c r="I80" s="55">
        <v>26.2</v>
      </c>
      <c r="J80" s="55">
        <v>25.2</v>
      </c>
      <c r="K80" s="55">
        <v>21.3</v>
      </c>
      <c r="L80" s="55">
        <v>15.5</v>
      </c>
      <c r="M80" s="55">
        <v>9.1999999999999993</v>
      </c>
      <c r="N80" s="59">
        <v>4.0999999999999996</v>
      </c>
      <c r="O80" s="26"/>
      <c r="P80" s="26"/>
      <c r="Q80" s="26"/>
      <c r="R80" s="26"/>
      <c r="S80" s="26"/>
      <c r="T80" s="26"/>
      <c r="U80" s="26"/>
      <c r="V80" s="26"/>
    </row>
    <row r="81" spans="1:22" x14ac:dyDescent="0.25">
      <c r="A81" s="26"/>
      <c r="B81" s="45" t="s">
        <v>108</v>
      </c>
      <c r="C81" s="55">
        <v>14.9</v>
      </c>
      <c r="D81" s="55">
        <v>15.3</v>
      </c>
      <c r="E81" s="55">
        <v>18.8</v>
      </c>
      <c r="F81" s="55">
        <v>23.7</v>
      </c>
      <c r="G81" s="55">
        <v>29.1</v>
      </c>
      <c r="H81" s="55">
        <v>32.9</v>
      </c>
      <c r="I81" s="55">
        <v>35.6</v>
      </c>
      <c r="J81" s="55">
        <v>36.5</v>
      </c>
      <c r="K81" s="55">
        <v>32.200000000000003</v>
      </c>
      <c r="L81" s="55">
        <v>28.1</v>
      </c>
      <c r="M81" s="55">
        <v>22.9</v>
      </c>
      <c r="N81" s="59">
        <v>17.600000000000001</v>
      </c>
      <c r="O81" s="26"/>
      <c r="P81" s="26"/>
      <c r="Q81" s="26"/>
      <c r="R81" s="26"/>
      <c r="S81" s="26"/>
      <c r="T81" s="26"/>
      <c r="U81" s="26"/>
      <c r="V81" s="26"/>
    </row>
    <row r="82" spans="1:22" ht="26.25" x14ac:dyDescent="0.25">
      <c r="A82" s="26"/>
      <c r="B82" s="45" t="s">
        <v>109</v>
      </c>
      <c r="C82" s="55">
        <v>0.4</v>
      </c>
      <c r="D82" s="55">
        <v>2.7</v>
      </c>
      <c r="E82" s="55">
        <v>7.7</v>
      </c>
      <c r="F82" s="55">
        <v>13.2</v>
      </c>
      <c r="G82" s="55">
        <v>18.3</v>
      </c>
      <c r="H82" s="55">
        <v>21.4</v>
      </c>
      <c r="I82" s="55">
        <v>23.3</v>
      </c>
      <c r="J82" s="55">
        <v>23</v>
      </c>
      <c r="K82" s="55">
        <v>19</v>
      </c>
      <c r="L82" s="55">
        <v>13.1</v>
      </c>
      <c r="M82" s="55">
        <v>6</v>
      </c>
      <c r="N82" s="59">
        <v>1.9</v>
      </c>
      <c r="O82" s="26"/>
      <c r="P82" s="26"/>
      <c r="Q82" s="26"/>
      <c r="R82" s="26"/>
      <c r="S82" s="26"/>
      <c r="T82" s="26"/>
      <c r="U82" s="26"/>
      <c r="V82" s="26"/>
    </row>
    <row r="83" spans="1:22" x14ac:dyDescent="0.25">
      <c r="A83" s="26"/>
      <c r="B83" s="45" t="s">
        <v>110</v>
      </c>
      <c r="C83" s="55">
        <v>3.6</v>
      </c>
      <c r="D83" s="55">
        <v>4.4000000000000004</v>
      </c>
      <c r="E83" s="55">
        <v>6.2</v>
      </c>
      <c r="F83" s="55">
        <v>8.6</v>
      </c>
      <c r="G83" s="55">
        <v>14.5</v>
      </c>
      <c r="H83" s="55">
        <v>16.899999999999999</v>
      </c>
      <c r="I83" s="55">
        <v>18.899999999999999</v>
      </c>
      <c r="J83" s="55">
        <v>18.100000000000001</v>
      </c>
      <c r="K83" s="55">
        <v>14.6</v>
      </c>
      <c r="L83" s="55">
        <v>10.8</v>
      </c>
      <c r="M83" s="55">
        <v>7.2</v>
      </c>
      <c r="N83" s="59">
        <v>5.2</v>
      </c>
      <c r="O83" s="26"/>
      <c r="P83" s="26"/>
      <c r="Q83" s="26"/>
      <c r="R83" s="26"/>
      <c r="S83" s="26"/>
      <c r="T83" s="26"/>
      <c r="U83" s="26"/>
      <c r="V83" s="26"/>
    </row>
    <row r="84" spans="1:22" x14ac:dyDescent="0.25">
      <c r="A84" s="26"/>
      <c r="B84" s="45" t="s">
        <v>111</v>
      </c>
      <c r="C84" s="55">
        <v>-3.3</v>
      </c>
      <c r="D84" s="55">
        <v>-2.8</v>
      </c>
      <c r="E84" s="55">
        <v>1.6</v>
      </c>
      <c r="F84" s="55">
        <v>8.5</v>
      </c>
      <c r="G84" s="55">
        <v>16.2</v>
      </c>
      <c r="H84" s="55">
        <v>20.2</v>
      </c>
      <c r="I84" s="55">
        <v>21.3</v>
      </c>
      <c r="J84" s="55">
        <v>20.100000000000001</v>
      </c>
      <c r="K84" s="55">
        <v>14.9</v>
      </c>
      <c r="L84" s="55">
        <v>9.1999999999999993</v>
      </c>
      <c r="M84" s="55">
        <v>3</v>
      </c>
      <c r="N84" s="59">
        <v>-1</v>
      </c>
      <c r="O84" s="26"/>
      <c r="P84" s="26"/>
      <c r="Q84" s="26"/>
      <c r="R84" s="26"/>
      <c r="S84" s="26"/>
      <c r="T84" s="26"/>
      <c r="U84" s="26"/>
      <c r="V84" s="26"/>
    </row>
    <row r="85" spans="1:22" x14ac:dyDescent="0.25">
      <c r="A85" s="26"/>
      <c r="B85" s="45" t="s">
        <v>112</v>
      </c>
      <c r="C85" s="55">
        <v>-8</v>
      </c>
      <c r="D85" s="55">
        <v>-7.4</v>
      </c>
      <c r="E85" s="55">
        <v>-2.5</v>
      </c>
      <c r="F85" s="55">
        <v>3.4</v>
      </c>
      <c r="G85" s="55">
        <v>10.4</v>
      </c>
      <c r="H85" s="55">
        <v>17.2</v>
      </c>
      <c r="I85" s="55">
        <v>19.600000000000001</v>
      </c>
      <c r="J85" s="55">
        <v>17.2</v>
      </c>
      <c r="K85" s="55">
        <v>11.5</v>
      </c>
      <c r="L85" s="55">
        <v>5.2</v>
      </c>
      <c r="M85" s="55">
        <v>-1.3</v>
      </c>
      <c r="N85" s="59">
        <v>-5.6</v>
      </c>
      <c r="O85" s="26"/>
      <c r="P85" s="26"/>
      <c r="Q85" s="26"/>
      <c r="R85" s="26"/>
      <c r="S85" s="26"/>
      <c r="T85" s="26"/>
      <c r="U85" s="26"/>
      <c r="V85" s="26"/>
    </row>
    <row r="86" spans="1:22" x14ac:dyDescent="0.25">
      <c r="A86" s="26"/>
      <c r="B86" s="45" t="s">
        <v>113</v>
      </c>
      <c r="C86" s="55">
        <v>6.2</v>
      </c>
      <c r="D86" s="55">
        <v>8.1999999999999993</v>
      </c>
      <c r="E86" s="55">
        <v>11.3</v>
      </c>
      <c r="F86" s="55">
        <v>14.6</v>
      </c>
      <c r="G86" s="55">
        <v>18.3</v>
      </c>
      <c r="H86" s="55">
        <v>22</v>
      </c>
      <c r="I86" s="55">
        <v>25.2</v>
      </c>
      <c r="J86" s="55">
        <v>24.6</v>
      </c>
      <c r="K86" s="55">
        <v>21.8</v>
      </c>
      <c r="L86" s="55">
        <v>16.7</v>
      </c>
      <c r="M86" s="55">
        <v>10.199999999999999</v>
      </c>
      <c r="N86" s="59">
        <v>6.8</v>
      </c>
      <c r="O86" s="26"/>
      <c r="P86" s="26"/>
      <c r="Q86" s="26"/>
      <c r="R86" s="26"/>
      <c r="S86" s="26"/>
      <c r="T86" s="26"/>
      <c r="U86" s="26"/>
      <c r="V86" s="26"/>
    </row>
    <row r="87" spans="1:22" x14ac:dyDescent="0.25">
      <c r="A87" s="26"/>
      <c r="B87" s="45" t="s">
        <v>114</v>
      </c>
      <c r="C87" s="55">
        <v>1.1000000000000001</v>
      </c>
      <c r="D87" s="55">
        <v>3.2</v>
      </c>
      <c r="E87" s="55">
        <v>8.1999999999999993</v>
      </c>
      <c r="F87" s="55">
        <v>13.2</v>
      </c>
      <c r="G87" s="55">
        <v>17.2</v>
      </c>
      <c r="H87" s="55">
        <v>20.9</v>
      </c>
      <c r="I87" s="55">
        <v>21.7</v>
      </c>
      <c r="J87" s="55">
        <v>21.1</v>
      </c>
      <c r="K87" s="55">
        <v>19</v>
      </c>
      <c r="L87" s="55">
        <v>13.5</v>
      </c>
      <c r="M87" s="55">
        <v>6.6</v>
      </c>
      <c r="N87" s="59">
        <v>3.4</v>
      </c>
      <c r="O87" s="26"/>
      <c r="P87" s="26"/>
      <c r="Q87" s="26"/>
      <c r="R87" s="26"/>
      <c r="S87" s="26"/>
      <c r="T87" s="26"/>
      <c r="U87" s="26"/>
      <c r="V87" s="26"/>
    </row>
    <row r="88" spans="1:22" x14ac:dyDescent="0.25">
      <c r="A88" s="26"/>
      <c r="B88" s="45" t="s">
        <v>115</v>
      </c>
      <c r="C88" s="55">
        <v>9.6</v>
      </c>
      <c r="D88" s="55">
        <v>11.8</v>
      </c>
      <c r="E88" s="55">
        <v>14.9</v>
      </c>
      <c r="F88" s="55">
        <v>20</v>
      </c>
      <c r="G88" s="55">
        <v>25.7</v>
      </c>
      <c r="H88" s="55">
        <v>30.9</v>
      </c>
      <c r="I88" s="55">
        <v>33</v>
      </c>
      <c r="J88" s="55">
        <v>32.4</v>
      </c>
      <c r="K88" s="55">
        <v>28.7</v>
      </c>
      <c r="L88" s="55">
        <v>22.1</v>
      </c>
      <c r="M88" s="55">
        <v>16</v>
      </c>
      <c r="N88" s="59">
        <v>10.9</v>
      </c>
      <c r="O88" s="26"/>
      <c r="P88" s="26"/>
      <c r="Q88" s="26"/>
      <c r="R88" s="26"/>
      <c r="S88" s="26"/>
      <c r="T88" s="26"/>
      <c r="U88" s="26"/>
      <c r="V88" s="26"/>
    </row>
    <row r="89" spans="1:22" x14ac:dyDescent="0.25">
      <c r="A89" s="26"/>
      <c r="B89" s="45" t="s">
        <v>116</v>
      </c>
      <c r="C89" s="55">
        <v>1.2</v>
      </c>
      <c r="D89" s="55">
        <v>4.5</v>
      </c>
      <c r="E89" s="55">
        <v>10.199999999999999</v>
      </c>
      <c r="F89" s="55">
        <v>16.3</v>
      </c>
      <c r="G89" s="55">
        <v>21.4</v>
      </c>
      <c r="H89" s="55">
        <v>24.4</v>
      </c>
      <c r="I89" s="55">
        <v>26.5</v>
      </c>
      <c r="J89" s="55">
        <v>26</v>
      </c>
      <c r="K89" s="55">
        <v>22.1</v>
      </c>
      <c r="L89" s="55">
        <v>16.100000000000001</v>
      </c>
      <c r="M89" s="55">
        <v>8.1</v>
      </c>
      <c r="N89" s="59">
        <v>3.1</v>
      </c>
      <c r="O89" s="26"/>
      <c r="P89" s="26"/>
      <c r="Q89" s="26"/>
      <c r="R89" s="26"/>
      <c r="S89" s="26"/>
      <c r="T89" s="26"/>
      <c r="U89" s="26"/>
      <c r="V89" s="26"/>
    </row>
    <row r="90" spans="1:22" x14ac:dyDescent="0.25">
      <c r="A90" s="26"/>
      <c r="B90" s="45" t="s">
        <v>117</v>
      </c>
      <c r="C90" s="55">
        <v>7.5</v>
      </c>
      <c r="D90" s="55">
        <v>7.9</v>
      </c>
      <c r="E90" s="55">
        <v>9.8000000000000007</v>
      </c>
      <c r="F90" s="55">
        <v>12.2</v>
      </c>
      <c r="G90" s="55">
        <v>14.9</v>
      </c>
      <c r="H90" s="55">
        <v>17.7</v>
      </c>
      <c r="I90" s="55">
        <v>19.2</v>
      </c>
      <c r="J90" s="55">
        <v>18.8</v>
      </c>
      <c r="K90" s="55">
        <v>16.600000000000001</v>
      </c>
      <c r="L90" s="55">
        <v>13.6</v>
      </c>
      <c r="M90" s="55">
        <v>9.6999999999999993</v>
      </c>
      <c r="N90" s="59">
        <v>8.1999999999999993</v>
      </c>
      <c r="O90" s="26"/>
      <c r="P90" s="26"/>
      <c r="Q90" s="26"/>
      <c r="R90" s="26"/>
      <c r="S90" s="26"/>
      <c r="T90" s="26"/>
      <c r="U90" s="26"/>
      <c r="V90" s="26"/>
    </row>
    <row r="91" spans="1:22" x14ac:dyDescent="0.25">
      <c r="A91" s="26"/>
      <c r="B91" s="45" t="s">
        <v>118</v>
      </c>
      <c r="C91" s="55">
        <v>8.6</v>
      </c>
      <c r="D91" s="55">
        <v>10.7</v>
      </c>
      <c r="E91" s="55">
        <v>13.7</v>
      </c>
      <c r="F91" s="55">
        <v>16.899999999999999</v>
      </c>
      <c r="G91" s="55">
        <v>22</v>
      </c>
      <c r="H91" s="55">
        <v>25.9</v>
      </c>
      <c r="I91" s="55">
        <v>29.8</v>
      </c>
      <c r="J91" s="55">
        <v>29.2</v>
      </c>
      <c r="K91" s="55">
        <v>25.6</v>
      </c>
      <c r="L91" s="55">
        <v>19.899999999999999</v>
      </c>
      <c r="M91" s="55">
        <v>13.4</v>
      </c>
      <c r="N91" s="59">
        <v>9</v>
      </c>
      <c r="O91" s="26"/>
      <c r="P91" s="26"/>
      <c r="Q91" s="26"/>
      <c r="R91" s="26"/>
      <c r="S91" s="26"/>
      <c r="T91" s="26"/>
      <c r="U91" s="26"/>
      <c r="V91" s="26"/>
    </row>
    <row r="92" spans="1:22" x14ac:dyDescent="0.25">
      <c r="A92" s="26"/>
      <c r="B92" s="45" t="s">
        <v>119</v>
      </c>
      <c r="C92" s="55">
        <v>-2.2000000000000002</v>
      </c>
      <c r="D92" s="55">
        <v>-1.5</v>
      </c>
      <c r="E92" s="55">
        <v>3.1</v>
      </c>
      <c r="F92" s="55">
        <v>9.8000000000000007</v>
      </c>
      <c r="G92" s="55">
        <v>16.600000000000001</v>
      </c>
      <c r="H92" s="55">
        <v>20.3</v>
      </c>
      <c r="I92" s="55">
        <v>21.5</v>
      </c>
      <c r="J92" s="55">
        <v>20.8</v>
      </c>
      <c r="K92" s="55">
        <v>16.2</v>
      </c>
      <c r="L92" s="55">
        <v>10.6</v>
      </c>
      <c r="M92" s="55">
        <v>4.2</v>
      </c>
      <c r="N92" s="59">
        <v>0</v>
      </c>
      <c r="O92" s="26"/>
      <c r="P92" s="26"/>
      <c r="Q92" s="26"/>
      <c r="R92" s="26"/>
      <c r="S92" s="26"/>
      <c r="T92" s="26"/>
      <c r="U92" s="26"/>
      <c r="V92" s="26"/>
    </row>
    <row r="93" spans="1:22" x14ac:dyDescent="0.25">
      <c r="A93" s="26"/>
      <c r="B93" s="45" t="s">
        <v>120</v>
      </c>
      <c r="C93" s="55">
        <v>-2.6</v>
      </c>
      <c r="D93" s="55">
        <v>-1.4</v>
      </c>
      <c r="E93" s="55">
        <v>3.5</v>
      </c>
      <c r="F93" s="55">
        <v>10.7</v>
      </c>
      <c r="G93" s="55">
        <v>17.899999999999999</v>
      </c>
      <c r="H93" s="55">
        <v>21</v>
      </c>
      <c r="I93" s="55">
        <v>22.2</v>
      </c>
      <c r="J93" s="55">
        <v>21.9</v>
      </c>
      <c r="K93" s="55">
        <v>16.7</v>
      </c>
      <c r="L93" s="55">
        <v>10.8</v>
      </c>
      <c r="M93" s="55">
        <v>4</v>
      </c>
      <c r="N93" s="59">
        <v>0</v>
      </c>
      <c r="O93" s="26"/>
      <c r="P93" s="26"/>
      <c r="Q93" s="26"/>
      <c r="R93" s="26"/>
      <c r="S93" s="26"/>
      <c r="T93" s="26"/>
      <c r="U93" s="26"/>
      <c r="V93" s="26"/>
    </row>
    <row r="94" spans="1:22" x14ac:dyDescent="0.25">
      <c r="A94" s="26"/>
      <c r="B94" s="45" t="s">
        <v>121</v>
      </c>
      <c r="C94" s="51">
        <v>2.2999999999999998</v>
      </c>
      <c r="D94" s="51">
        <v>4.2</v>
      </c>
      <c r="E94" s="51">
        <v>8</v>
      </c>
      <c r="F94" s="51">
        <v>12.1</v>
      </c>
      <c r="G94" s="51">
        <v>16.8</v>
      </c>
      <c r="H94" s="51">
        <v>19.899999999999999</v>
      </c>
      <c r="I94" s="51">
        <v>22</v>
      </c>
      <c r="J94" s="51">
        <v>21</v>
      </c>
      <c r="K94" s="51">
        <v>18.2</v>
      </c>
      <c r="L94" s="51">
        <v>13</v>
      </c>
      <c r="M94" s="51">
        <v>6.6</v>
      </c>
      <c r="N94" s="56">
        <v>3.3</v>
      </c>
      <c r="O94" s="26"/>
      <c r="P94" s="26"/>
      <c r="Q94" s="26"/>
      <c r="R94" s="26"/>
      <c r="S94" s="26"/>
      <c r="T94" s="26"/>
      <c r="U94" s="26"/>
      <c r="V94" s="26"/>
    </row>
    <row r="95" spans="1:22" x14ac:dyDescent="0.25">
      <c r="A95" s="26"/>
      <c r="B95" s="45" t="s">
        <v>122</v>
      </c>
      <c r="C95" s="55">
        <v>15.2</v>
      </c>
      <c r="D95" s="55">
        <v>15.5</v>
      </c>
      <c r="E95" s="55">
        <v>16.7</v>
      </c>
      <c r="F95" s="55">
        <v>19.100000000000001</v>
      </c>
      <c r="G95" s="55">
        <v>23.3</v>
      </c>
      <c r="H95" s="55">
        <v>27.5</v>
      </c>
      <c r="I95" s="55">
        <v>30.7</v>
      </c>
      <c r="J95" s="55">
        <v>30.7</v>
      </c>
      <c r="K95" s="55">
        <v>28</v>
      </c>
      <c r="L95" s="55">
        <v>24.2</v>
      </c>
      <c r="M95" s="55">
        <v>20.100000000000001</v>
      </c>
      <c r="N95" s="59">
        <v>16.7</v>
      </c>
      <c r="O95" s="26"/>
      <c r="P95" s="26"/>
      <c r="Q95" s="26"/>
      <c r="R95" s="26"/>
      <c r="S95" s="26"/>
      <c r="T95" s="26"/>
      <c r="U95" s="26"/>
      <c r="V95" s="26"/>
    </row>
    <row r="96" spans="1:22" x14ac:dyDescent="0.25">
      <c r="A96" s="26"/>
      <c r="B96" s="45" t="s">
        <v>123</v>
      </c>
      <c r="C96" s="55">
        <v>4.5999999999999996</v>
      </c>
      <c r="D96" s="55">
        <v>5.7</v>
      </c>
      <c r="E96" s="55">
        <v>8.9</v>
      </c>
      <c r="F96" s="55">
        <v>12.5</v>
      </c>
      <c r="G96" s="55">
        <v>17.100000000000001</v>
      </c>
      <c r="H96" s="55">
        <v>19.899999999999999</v>
      </c>
      <c r="I96" s="55">
        <v>21.5</v>
      </c>
      <c r="J96" s="55">
        <v>21.6</v>
      </c>
      <c r="K96" s="55">
        <v>18.7</v>
      </c>
      <c r="L96" s="55">
        <v>14.5</v>
      </c>
      <c r="M96" s="55">
        <v>8.9</v>
      </c>
      <c r="N96" s="59">
        <v>5.7</v>
      </c>
      <c r="O96" s="26"/>
      <c r="P96" s="26"/>
      <c r="Q96" s="26"/>
      <c r="R96" s="26"/>
      <c r="S96" s="26"/>
      <c r="T96" s="26"/>
      <c r="U96" s="26"/>
      <c r="V96" s="26"/>
    </row>
    <row r="97" spans="1:22" x14ac:dyDescent="0.25">
      <c r="A97" s="26"/>
      <c r="B97" s="45" t="s">
        <v>124</v>
      </c>
      <c r="C97" s="55">
        <v>-0.1</v>
      </c>
      <c r="D97" s="55">
        <v>1.4</v>
      </c>
      <c r="E97" s="55">
        <v>6.2</v>
      </c>
      <c r="F97" s="55">
        <v>12.7</v>
      </c>
      <c r="G97" s="55">
        <v>18.8</v>
      </c>
      <c r="H97" s="55">
        <v>22.2</v>
      </c>
      <c r="I97" s="55">
        <v>23.5</v>
      </c>
      <c r="J97" s="55">
        <v>23</v>
      </c>
      <c r="K97" s="55">
        <v>18.5</v>
      </c>
      <c r="L97" s="55">
        <v>12.8</v>
      </c>
      <c r="M97" s="55">
        <v>5.9</v>
      </c>
      <c r="N97" s="59">
        <v>1.6</v>
      </c>
      <c r="O97" s="26"/>
      <c r="P97" s="26"/>
      <c r="Q97" s="26"/>
      <c r="R97" s="26"/>
      <c r="S97" s="26"/>
      <c r="T97" s="26"/>
      <c r="U97" s="26"/>
      <c r="V97" s="26"/>
    </row>
    <row r="98" spans="1:22" x14ac:dyDescent="0.25">
      <c r="A98" s="26"/>
      <c r="B98" s="45" t="s">
        <v>125</v>
      </c>
      <c r="C98" s="51">
        <v>12.8</v>
      </c>
      <c r="D98" s="51">
        <v>13.7</v>
      </c>
      <c r="E98" s="51">
        <v>15.9</v>
      </c>
      <c r="F98" s="51">
        <v>17.8</v>
      </c>
      <c r="G98" s="51">
        <v>21.6</v>
      </c>
      <c r="H98" s="51">
        <v>26.2</v>
      </c>
      <c r="I98" s="51">
        <v>30</v>
      </c>
      <c r="J98" s="51">
        <v>30.2</v>
      </c>
      <c r="K98" s="51">
        <v>27.4</v>
      </c>
      <c r="L98" s="51">
        <v>21.7</v>
      </c>
      <c r="M98" s="51">
        <v>16.3</v>
      </c>
      <c r="N98" s="56">
        <v>13.1</v>
      </c>
      <c r="O98" s="26"/>
      <c r="P98" s="26"/>
      <c r="Q98" s="26"/>
      <c r="R98" s="26"/>
      <c r="S98" s="26"/>
      <c r="T98" s="26"/>
      <c r="U98" s="26"/>
      <c r="V98" s="26"/>
    </row>
    <row r="99" spans="1:22" x14ac:dyDescent="0.25">
      <c r="A99" s="26"/>
      <c r="B99" s="45" t="s">
        <v>126</v>
      </c>
      <c r="C99" s="55">
        <v>1.5</v>
      </c>
      <c r="D99" s="55">
        <v>4.0999999999999996</v>
      </c>
      <c r="E99" s="55">
        <v>10.5</v>
      </c>
      <c r="F99" s="55">
        <v>18</v>
      </c>
      <c r="G99" s="55">
        <v>23.3</v>
      </c>
      <c r="H99" s="55">
        <v>26.8</v>
      </c>
      <c r="I99" s="55">
        <v>28.8</v>
      </c>
      <c r="J99" s="55">
        <v>28.5</v>
      </c>
      <c r="K99" s="55">
        <v>24.6</v>
      </c>
      <c r="L99" s="55">
        <v>18</v>
      </c>
      <c r="M99" s="55">
        <v>10</v>
      </c>
      <c r="N99" s="59">
        <v>3.8</v>
      </c>
      <c r="O99" s="26"/>
      <c r="P99" s="26"/>
      <c r="Q99" s="26"/>
      <c r="R99" s="26"/>
      <c r="S99" s="26"/>
      <c r="T99" s="26"/>
      <c r="U99" s="26"/>
      <c r="V99" s="26"/>
    </row>
    <row r="100" spans="1:22" x14ac:dyDescent="0.25">
      <c r="A100" s="26"/>
      <c r="B100" s="45" t="s">
        <v>127</v>
      </c>
      <c r="C100" s="55">
        <v>1.6</v>
      </c>
      <c r="D100" s="55">
        <v>4.8</v>
      </c>
      <c r="E100" s="55">
        <v>10.6</v>
      </c>
      <c r="F100" s="55">
        <v>16.600000000000001</v>
      </c>
      <c r="G100" s="55">
        <v>21.7</v>
      </c>
      <c r="H100" s="55">
        <v>24.7</v>
      </c>
      <c r="I100" s="55">
        <v>26.8</v>
      </c>
      <c r="J100" s="55">
        <v>26.2</v>
      </c>
      <c r="K100" s="55">
        <v>22.3</v>
      </c>
      <c r="L100" s="55">
        <v>16.3</v>
      </c>
      <c r="M100" s="55">
        <v>8.4</v>
      </c>
      <c r="N100" s="59">
        <v>3.2</v>
      </c>
      <c r="O100" s="26"/>
      <c r="P100" s="26"/>
      <c r="Q100" s="26"/>
      <c r="R100" s="26"/>
      <c r="S100" s="26"/>
      <c r="T100" s="26"/>
      <c r="U100" s="26"/>
      <c r="V100" s="26"/>
    </row>
    <row r="101" spans="1:22" x14ac:dyDescent="0.25">
      <c r="A101" s="26"/>
      <c r="B101" s="45" t="s">
        <v>128</v>
      </c>
      <c r="C101" s="55">
        <v>3.4</v>
      </c>
      <c r="D101" s="55">
        <v>6.4</v>
      </c>
      <c r="E101" s="55">
        <v>11.3</v>
      </c>
      <c r="F101" s="55">
        <v>15.5</v>
      </c>
      <c r="G101" s="55">
        <v>20.6</v>
      </c>
      <c r="H101" s="55">
        <v>23.6</v>
      </c>
      <c r="I101" s="55">
        <v>26</v>
      </c>
      <c r="J101" s="55">
        <v>25.5</v>
      </c>
      <c r="K101" s="55">
        <v>21.2</v>
      </c>
      <c r="L101" s="55">
        <v>15.2</v>
      </c>
      <c r="M101" s="55">
        <v>8.3000000000000007</v>
      </c>
      <c r="N101" s="59">
        <v>4.2</v>
      </c>
      <c r="O101" s="26"/>
      <c r="P101" s="26"/>
      <c r="Q101" s="26"/>
      <c r="R101" s="26"/>
      <c r="S101" s="26"/>
      <c r="T101" s="26"/>
      <c r="U101" s="26"/>
      <c r="V101" s="26"/>
    </row>
    <row r="102" spans="1:22" x14ac:dyDescent="0.25">
      <c r="A102" s="26"/>
      <c r="B102" s="45" t="s">
        <v>129</v>
      </c>
      <c r="C102" s="55">
        <v>10</v>
      </c>
      <c r="D102" s="55">
        <v>12.5</v>
      </c>
      <c r="E102" s="55">
        <v>15.8</v>
      </c>
      <c r="F102" s="55">
        <v>19.100000000000001</v>
      </c>
      <c r="G102" s="55">
        <v>22.6</v>
      </c>
      <c r="H102" s="55">
        <v>28.6</v>
      </c>
      <c r="I102" s="55">
        <v>33.200000000000003</v>
      </c>
      <c r="J102" s="55">
        <v>32.1</v>
      </c>
      <c r="K102" s="55">
        <v>27.5</v>
      </c>
      <c r="L102" s="55">
        <v>20.5</v>
      </c>
      <c r="M102" s="55">
        <v>14.7</v>
      </c>
      <c r="N102" s="59">
        <v>10.4</v>
      </c>
      <c r="O102" s="26"/>
      <c r="P102" s="26"/>
      <c r="Q102" s="26"/>
      <c r="R102" s="26"/>
      <c r="S102" s="26"/>
      <c r="T102" s="26"/>
      <c r="U102" s="26"/>
      <c r="V102" s="26"/>
    </row>
    <row r="103" spans="1:22" x14ac:dyDescent="0.25">
      <c r="A103" s="26"/>
      <c r="B103" s="45" t="s">
        <v>130</v>
      </c>
      <c r="C103" s="55">
        <v>-1.6</v>
      </c>
      <c r="D103" s="55">
        <v>-1.2</v>
      </c>
      <c r="E103" s="55">
        <v>2.9</v>
      </c>
      <c r="F103" s="55">
        <v>8.1</v>
      </c>
      <c r="G103" s="55">
        <v>14.8</v>
      </c>
      <c r="H103" s="55">
        <v>19.600000000000001</v>
      </c>
      <c r="I103" s="55">
        <v>20.6</v>
      </c>
      <c r="J103" s="55">
        <v>19.5</v>
      </c>
      <c r="K103" s="55">
        <v>14.9</v>
      </c>
      <c r="L103" s="55">
        <v>9.6999999999999993</v>
      </c>
      <c r="M103" s="55">
        <v>3.9</v>
      </c>
      <c r="N103" s="59">
        <v>0</v>
      </c>
      <c r="O103" s="26"/>
      <c r="P103" s="26"/>
      <c r="Q103" s="26"/>
      <c r="R103" s="26"/>
      <c r="S103" s="26"/>
      <c r="T103" s="26"/>
      <c r="U103" s="26"/>
      <c r="V103" s="26"/>
    </row>
    <row r="104" spans="1:22" ht="26.25" x14ac:dyDescent="0.25">
      <c r="A104" s="26"/>
      <c r="B104" s="46" t="s">
        <v>131</v>
      </c>
      <c r="C104" s="57">
        <v>11.2</v>
      </c>
      <c r="D104" s="57">
        <v>11.8</v>
      </c>
      <c r="E104" s="57">
        <v>15.8</v>
      </c>
      <c r="F104" s="57">
        <v>18.899999999999999</v>
      </c>
      <c r="G104" s="57">
        <v>22.8</v>
      </c>
      <c r="H104" s="57">
        <v>25.7</v>
      </c>
      <c r="I104" s="57">
        <v>27</v>
      </c>
      <c r="J104" s="57">
        <v>26.3</v>
      </c>
      <c r="K104" s="57">
        <v>23.6</v>
      </c>
      <c r="L104" s="57">
        <v>19.8</v>
      </c>
      <c r="M104" s="57">
        <v>14.6</v>
      </c>
      <c r="N104" s="58">
        <v>12.6</v>
      </c>
      <c r="O104" s="26"/>
      <c r="P104" s="26"/>
      <c r="Q104" s="26"/>
      <c r="R104" s="26"/>
      <c r="S104" s="26"/>
      <c r="T104" s="26"/>
      <c r="U104" s="26"/>
      <c r="V104" s="26"/>
    </row>
    <row r="105" spans="1:22" x14ac:dyDescent="0.25">
      <c r="A105" s="26"/>
      <c r="B105" s="593" t="s">
        <v>565</v>
      </c>
      <c r="C105" s="593"/>
      <c r="D105" s="593"/>
      <c r="E105" s="593"/>
      <c r="F105" s="593"/>
      <c r="G105" s="593"/>
      <c r="H105" s="593"/>
      <c r="I105" s="593"/>
      <c r="J105" s="593"/>
      <c r="K105" s="593"/>
      <c r="L105" s="593"/>
      <c r="M105" s="593"/>
      <c r="N105" s="593"/>
      <c r="O105" s="26"/>
      <c r="P105" s="26"/>
      <c r="Q105" s="26"/>
      <c r="R105" s="26"/>
      <c r="S105" s="26"/>
      <c r="T105" s="26"/>
      <c r="U105" s="26"/>
      <c r="V105" s="26"/>
    </row>
    <row r="106" spans="1:22" x14ac:dyDescent="0.25">
      <c r="A106" s="26"/>
      <c r="B106" s="26"/>
      <c r="C106" s="26"/>
      <c r="D106" s="26"/>
      <c r="E106" s="26"/>
      <c r="F106" s="26"/>
      <c r="G106" s="26"/>
      <c r="H106" s="26"/>
      <c r="I106" s="26"/>
      <c r="J106" s="26"/>
      <c r="K106" s="26"/>
      <c r="L106" s="26"/>
      <c r="M106" s="26"/>
      <c r="N106" s="26"/>
      <c r="O106" s="26"/>
      <c r="P106" s="26"/>
      <c r="Q106" s="26"/>
      <c r="R106" s="26"/>
      <c r="S106" s="26"/>
      <c r="T106" s="26"/>
      <c r="U106" s="26"/>
      <c r="V106" s="26"/>
    </row>
    <row r="107" spans="1:22" x14ac:dyDescent="0.25">
      <c r="A107" s="26"/>
      <c r="B107" s="26"/>
      <c r="C107" s="26"/>
      <c r="D107" s="26"/>
      <c r="E107" s="26"/>
      <c r="F107" s="26"/>
      <c r="G107" s="26"/>
      <c r="H107" s="26"/>
      <c r="I107" s="26"/>
      <c r="J107" s="26"/>
      <c r="K107" s="26"/>
      <c r="L107" s="26"/>
      <c r="M107" s="26"/>
      <c r="N107" s="26"/>
      <c r="O107" s="26"/>
      <c r="P107" s="26"/>
      <c r="Q107" s="26"/>
      <c r="R107" s="26"/>
      <c r="S107" s="26"/>
      <c r="T107" s="26"/>
      <c r="U107" s="26"/>
      <c r="V107" s="26"/>
    </row>
    <row r="108" spans="1:22" x14ac:dyDescent="0.25">
      <c r="A108" s="26"/>
      <c r="O108" s="26"/>
      <c r="P108" s="26"/>
      <c r="Q108" s="26"/>
      <c r="R108" s="26"/>
      <c r="S108" s="26"/>
      <c r="T108" s="26"/>
      <c r="U108" s="26"/>
      <c r="V108" s="26"/>
    </row>
    <row r="109" spans="1:22" x14ac:dyDescent="0.25">
      <c r="A109" s="26"/>
      <c r="B109" s="41"/>
      <c r="C109" s="41"/>
      <c r="D109" s="41"/>
      <c r="E109" s="41"/>
      <c r="F109" s="41"/>
      <c r="G109" s="41"/>
      <c r="H109" s="41"/>
      <c r="I109" s="41"/>
      <c r="J109" s="41"/>
      <c r="K109" s="41"/>
      <c r="L109" s="41"/>
      <c r="M109" s="41"/>
      <c r="N109" s="41"/>
      <c r="O109" s="26"/>
      <c r="P109" s="26"/>
      <c r="Q109" s="26"/>
      <c r="R109" s="26"/>
      <c r="S109" s="26"/>
      <c r="T109" s="26"/>
      <c r="U109" s="26"/>
      <c r="V109" s="26"/>
    </row>
    <row r="110" spans="1:22" x14ac:dyDescent="0.25">
      <c r="A110" s="26"/>
      <c r="B110" s="581" t="s">
        <v>172</v>
      </c>
      <c r="C110" s="582"/>
      <c r="D110" s="582"/>
      <c r="E110" s="582"/>
      <c r="F110" s="582"/>
      <c r="G110" s="582"/>
      <c r="H110" s="582"/>
      <c r="I110" s="582"/>
      <c r="J110" s="582"/>
      <c r="K110" s="582"/>
      <c r="L110" s="582"/>
      <c r="M110" s="582"/>
      <c r="N110" s="583"/>
      <c r="O110" s="26"/>
      <c r="P110" s="26"/>
      <c r="Q110" s="26"/>
      <c r="R110" s="26"/>
      <c r="S110" s="26"/>
      <c r="T110" s="26"/>
      <c r="U110" s="26"/>
      <c r="V110" s="26"/>
    </row>
    <row r="111" spans="1:22" x14ac:dyDescent="0.25">
      <c r="A111" s="26"/>
      <c r="B111" s="60"/>
      <c r="C111" s="53" t="s">
        <v>152</v>
      </c>
      <c r="D111" s="53" t="s">
        <v>153</v>
      </c>
      <c r="E111" s="53" t="s">
        <v>154</v>
      </c>
      <c r="F111" s="53" t="s">
        <v>155</v>
      </c>
      <c r="G111" s="53" t="s">
        <v>156</v>
      </c>
      <c r="H111" s="53" t="s">
        <v>157</v>
      </c>
      <c r="I111" s="53" t="s">
        <v>158</v>
      </c>
      <c r="J111" s="53" t="s">
        <v>159</v>
      </c>
      <c r="K111" s="53" t="s">
        <v>160</v>
      </c>
      <c r="L111" s="53" t="s">
        <v>161</v>
      </c>
      <c r="M111" s="53" t="s">
        <v>162</v>
      </c>
      <c r="N111" s="54" t="s">
        <v>163</v>
      </c>
      <c r="O111" s="26"/>
      <c r="P111" s="26"/>
      <c r="Q111" s="26"/>
      <c r="R111" s="26"/>
      <c r="S111" s="26"/>
      <c r="T111" s="26"/>
      <c r="U111" s="26"/>
      <c r="V111" s="26"/>
    </row>
    <row r="112" spans="1:22" x14ac:dyDescent="0.25">
      <c r="A112" s="26"/>
      <c r="B112" s="45" t="s">
        <v>104</v>
      </c>
      <c r="C112" s="51">
        <v>1.6</v>
      </c>
      <c r="D112" s="51">
        <v>3.1</v>
      </c>
      <c r="E112" s="51">
        <v>4.0999999999999996</v>
      </c>
      <c r="F112" s="51">
        <v>5.2</v>
      </c>
      <c r="G112" s="51">
        <v>5.7</v>
      </c>
      <c r="H112" s="51">
        <v>6.3</v>
      </c>
      <c r="I112" s="51">
        <v>6.9</v>
      </c>
      <c r="J112" s="51">
        <v>6.2</v>
      </c>
      <c r="K112" s="51">
        <v>5.8</v>
      </c>
      <c r="L112" s="51">
        <v>4</v>
      </c>
      <c r="M112" s="51">
        <v>2.2999999999999998</v>
      </c>
      <c r="N112" s="56">
        <v>1.5</v>
      </c>
      <c r="O112" s="26"/>
      <c r="P112" s="26"/>
      <c r="Q112" s="26"/>
      <c r="R112" s="26"/>
      <c r="S112" s="26"/>
      <c r="T112" s="26"/>
      <c r="U112" s="26"/>
      <c r="V112" s="26"/>
    </row>
    <row r="113" spans="1:22" x14ac:dyDescent="0.25">
      <c r="A113" s="26"/>
      <c r="B113" s="45" t="s">
        <v>105</v>
      </c>
      <c r="C113" s="51">
        <v>1</v>
      </c>
      <c r="D113" s="51">
        <v>1.8</v>
      </c>
      <c r="E113" s="51">
        <v>3.1</v>
      </c>
      <c r="F113" s="51">
        <v>4.5999999999999996</v>
      </c>
      <c r="G113" s="51">
        <v>5.3</v>
      </c>
      <c r="H113" s="51">
        <v>5.8</v>
      </c>
      <c r="I113" s="51">
        <v>5</v>
      </c>
      <c r="J113" s="51">
        <v>4.8</v>
      </c>
      <c r="K113" s="51">
        <v>4.5999999999999996</v>
      </c>
      <c r="L113" s="51">
        <v>3.1</v>
      </c>
      <c r="M113" s="51">
        <v>1.4</v>
      </c>
      <c r="N113" s="56">
        <v>0.7</v>
      </c>
      <c r="O113" s="26"/>
      <c r="P113" s="26"/>
      <c r="Q113" s="26"/>
      <c r="R113" s="26"/>
      <c r="S113" s="26"/>
      <c r="T113" s="26"/>
      <c r="U113" s="26"/>
      <c r="V113" s="26"/>
    </row>
    <row r="114" spans="1:22" x14ac:dyDescent="0.25">
      <c r="A114" s="26"/>
      <c r="B114" s="45" t="s">
        <v>106</v>
      </c>
      <c r="C114" s="51">
        <v>2.1</v>
      </c>
      <c r="D114" s="51">
        <v>2.8</v>
      </c>
      <c r="E114" s="51">
        <v>4.0999999999999996</v>
      </c>
      <c r="F114" s="51">
        <v>6</v>
      </c>
      <c r="G114" s="51">
        <v>7.5</v>
      </c>
      <c r="H114" s="51">
        <v>8.9</v>
      </c>
      <c r="I114" s="51">
        <v>9.8000000000000007</v>
      </c>
      <c r="J114" s="51">
        <v>9.1</v>
      </c>
      <c r="K114" s="51">
        <v>7.2</v>
      </c>
      <c r="L114" s="51">
        <v>4.8</v>
      </c>
      <c r="M114" s="51">
        <v>2.9</v>
      </c>
      <c r="N114" s="56">
        <v>2.2000000000000002</v>
      </c>
      <c r="O114" s="26"/>
      <c r="P114" s="26"/>
      <c r="Q114" s="26"/>
      <c r="R114" s="26"/>
      <c r="S114" s="26"/>
      <c r="T114" s="26"/>
      <c r="U114" s="26"/>
      <c r="V114" s="26"/>
    </row>
    <row r="115" spans="1:22" x14ac:dyDescent="0.25">
      <c r="A115" s="26"/>
      <c r="B115" s="45" t="s">
        <v>107</v>
      </c>
      <c r="C115" s="51">
        <v>0.7</v>
      </c>
      <c r="D115" s="51">
        <v>2</v>
      </c>
      <c r="E115" s="51">
        <v>3.4</v>
      </c>
      <c r="F115" s="51">
        <v>4.8</v>
      </c>
      <c r="G115" s="51">
        <v>5.4</v>
      </c>
      <c r="H115" s="51">
        <v>6.6</v>
      </c>
      <c r="I115" s="51">
        <v>7.8</v>
      </c>
      <c r="J115" s="51">
        <v>7.6</v>
      </c>
      <c r="K115" s="51">
        <v>5.6</v>
      </c>
      <c r="L115" s="51">
        <v>3.3</v>
      </c>
      <c r="M115" s="51">
        <v>0.8</v>
      </c>
      <c r="N115" s="56">
        <v>0.4</v>
      </c>
      <c r="O115" s="26"/>
      <c r="P115" s="26"/>
      <c r="Q115" s="26"/>
      <c r="R115" s="26"/>
      <c r="S115" s="26"/>
      <c r="T115" s="26"/>
      <c r="U115" s="26"/>
      <c r="V115" s="26"/>
    </row>
    <row r="116" spans="1:22" x14ac:dyDescent="0.25">
      <c r="A116" s="26"/>
      <c r="B116" s="45" t="s">
        <v>108</v>
      </c>
      <c r="C116" s="51">
        <v>4.7</v>
      </c>
      <c r="D116" s="51">
        <v>5.6</v>
      </c>
      <c r="E116" s="51">
        <v>6.8</v>
      </c>
      <c r="F116" s="51">
        <v>8</v>
      </c>
      <c r="G116" s="51">
        <v>9.5</v>
      </c>
      <c r="H116" s="51">
        <v>10.9</v>
      </c>
      <c r="I116" s="51">
        <v>11.4</v>
      </c>
      <c r="J116" s="51">
        <v>10.8</v>
      </c>
      <c r="K116" s="51">
        <v>9.6</v>
      </c>
      <c r="L116" s="51">
        <v>7.9</v>
      </c>
      <c r="M116" s="51">
        <v>6.7</v>
      </c>
      <c r="N116" s="56">
        <v>5</v>
      </c>
      <c r="O116" s="26"/>
      <c r="P116" s="26"/>
      <c r="Q116" s="26"/>
      <c r="R116" s="26"/>
      <c r="S116" s="26"/>
      <c r="T116" s="26"/>
      <c r="U116" s="26"/>
      <c r="V116" s="26"/>
    </row>
    <row r="117" spans="1:22" ht="26.25" x14ac:dyDescent="0.25">
      <c r="A117" s="26"/>
      <c r="B117" s="45" t="s">
        <v>109</v>
      </c>
      <c r="C117" s="51">
        <v>1.6</v>
      </c>
      <c r="D117" s="51">
        <v>2.6</v>
      </c>
      <c r="E117" s="51">
        <v>4</v>
      </c>
      <c r="F117" s="51">
        <v>5.6</v>
      </c>
      <c r="G117" s="51">
        <v>6.9</v>
      </c>
      <c r="H117" s="51">
        <v>7.3</v>
      </c>
      <c r="I117" s="51">
        <v>7.3</v>
      </c>
      <c r="J117" s="51">
        <v>6.8</v>
      </c>
      <c r="K117" s="51">
        <v>5.4</v>
      </c>
      <c r="L117" s="51">
        <v>3.9</v>
      </c>
      <c r="M117" s="51">
        <v>1.8</v>
      </c>
      <c r="N117" s="56">
        <v>1.5</v>
      </c>
      <c r="O117" s="26"/>
      <c r="P117" s="26"/>
      <c r="Q117" s="26"/>
      <c r="R117" s="26"/>
      <c r="S117" s="26"/>
      <c r="T117" s="26"/>
      <c r="U117" s="26"/>
      <c r="V117" s="26"/>
    </row>
    <row r="118" spans="1:22" x14ac:dyDescent="0.25">
      <c r="A118" s="26"/>
      <c r="B118" s="45" t="s">
        <v>110</v>
      </c>
      <c r="C118" s="51">
        <v>1.3</v>
      </c>
      <c r="D118" s="51">
        <v>2.1</v>
      </c>
      <c r="E118" s="51">
        <v>4</v>
      </c>
      <c r="F118" s="51">
        <v>6.3</v>
      </c>
      <c r="G118" s="51">
        <v>8.8000000000000007</v>
      </c>
      <c r="H118" s="51">
        <v>8.1999999999999993</v>
      </c>
      <c r="I118" s="51">
        <v>8.5</v>
      </c>
      <c r="J118" s="51">
        <v>7.4</v>
      </c>
      <c r="K118" s="51">
        <v>5.4</v>
      </c>
      <c r="L118" s="51">
        <v>3.2</v>
      </c>
      <c r="M118" s="51">
        <v>1.6</v>
      </c>
      <c r="N118" s="56">
        <v>1</v>
      </c>
      <c r="O118" s="26"/>
      <c r="P118" s="26"/>
      <c r="Q118" s="26"/>
      <c r="R118" s="26"/>
      <c r="S118" s="26"/>
      <c r="T118" s="26"/>
      <c r="U118" s="26"/>
      <c r="V118" s="26"/>
    </row>
    <row r="119" spans="1:22" x14ac:dyDescent="0.25">
      <c r="A119" s="26"/>
      <c r="B119" s="45" t="s">
        <v>111</v>
      </c>
      <c r="C119" s="51">
        <v>0.9</v>
      </c>
      <c r="D119" s="51">
        <v>2.1</v>
      </c>
      <c r="E119" s="51">
        <v>4.0999999999999996</v>
      </c>
      <c r="F119" s="51">
        <v>6</v>
      </c>
      <c r="G119" s="51">
        <v>8.6</v>
      </c>
      <c r="H119" s="51">
        <v>9.6999999999999993</v>
      </c>
      <c r="I119" s="51">
        <v>8.5</v>
      </c>
      <c r="J119" s="51">
        <v>6.9</v>
      </c>
      <c r="K119" s="51">
        <v>4.5</v>
      </c>
      <c r="L119" s="51">
        <v>2.8</v>
      </c>
      <c r="M119" s="51">
        <v>1</v>
      </c>
      <c r="N119" s="56">
        <v>0.5</v>
      </c>
      <c r="O119" s="26"/>
      <c r="P119" s="26"/>
      <c r="Q119" s="26"/>
      <c r="R119" s="26"/>
      <c r="S119" s="26"/>
      <c r="T119" s="26"/>
      <c r="U119" s="26"/>
      <c r="V119" s="26"/>
    </row>
    <row r="120" spans="1:22" x14ac:dyDescent="0.25">
      <c r="A120" s="26"/>
      <c r="B120" s="45" t="s">
        <v>112</v>
      </c>
      <c r="C120" s="51">
        <v>0.6</v>
      </c>
      <c r="D120" s="51">
        <v>2.5</v>
      </c>
      <c r="E120" s="51">
        <v>4.4000000000000004</v>
      </c>
      <c r="F120" s="51">
        <v>6.5</v>
      </c>
      <c r="G120" s="51">
        <v>8.6999999999999993</v>
      </c>
      <c r="H120" s="51">
        <v>10.5</v>
      </c>
      <c r="I120" s="51">
        <v>9.8000000000000007</v>
      </c>
      <c r="J120" s="51">
        <v>6.9</v>
      </c>
      <c r="K120" s="51">
        <v>4.4000000000000004</v>
      </c>
      <c r="L120" s="51">
        <v>2.6</v>
      </c>
      <c r="M120" s="51">
        <v>1.1000000000000001</v>
      </c>
      <c r="N120" s="56">
        <v>0.2</v>
      </c>
      <c r="O120" s="26"/>
      <c r="P120" s="26"/>
      <c r="Q120" s="26"/>
      <c r="R120" s="26"/>
      <c r="S120" s="26"/>
      <c r="T120" s="26"/>
      <c r="U120" s="26"/>
      <c r="V120" s="26"/>
    </row>
    <row r="121" spans="1:22" x14ac:dyDescent="0.25">
      <c r="A121" s="26"/>
      <c r="B121" s="45" t="s">
        <v>113</v>
      </c>
      <c r="C121" s="51">
        <v>1.8</v>
      </c>
      <c r="D121" s="51">
        <v>3</v>
      </c>
      <c r="E121" s="51">
        <v>4.4000000000000004</v>
      </c>
      <c r="F121" s="51">
        <v>5.9</v>
      </c>
      <c r="G121" s="51">
        <v>6.4</v>
      </c>
      <c r="H121" s="51">
        <v>7.6</v>
      </c>
      <c r="I121" s="51">
        <v>8.4</v>
      </c>
      <c r="J121" s="51">
        <v>7.4</v>
      </c>
      <c r="K121" s="51">
        <v>6.2</v>
      </c>
      <c r="L121" s="51">
        <v>4.3</v>
      </c>
      <c r="M121" s="51">
        <v>2.6</v>
      </c>
      <c r="N121" s="56">
        <v>1.9</v>
      </c>
      <c r="O121" s="26"/>
      <c r="P121" s="26"/>
      <c r="Q121" s="26"/>
      <c r="R121" s="26"/>
      <c r="S121" s="26"/>
      <c r="T121" s="26"/>
      <c r="U121" s="26"/>
      <c r="V121" s="26"/>
    </row>
    <row r="122" spans="1:22" x14ac:dyDescent="0.25">
      <c r="A122" s="26"/>
      <c r="B122" s="45" t="s">
        <v>114</v>
      </c>
      <c r="C122" s="51">
        <v>1.3</v>
      </c>
      <c r="D122" s="51">
        <v>2.1</v>
      </c>
      <c r="E122" s="51">
        <v>3.7</v>
      </c>
      <c r="F122" s="51">
        <v>5</v>
      </c>
      <c r="G122" s="51">
        <v>6.5</v>
      </c>
      <c r="H122" s="51">
        <v>6.4</v>
      </c>
      <c r="I122" s="51">
        <v>6.4</v>
      </c>
      <c r="J122" s="51">
        <v>5.9</v>
      </c>
      <c r="K122" s="51">
        <v>4.4000000000000004</v>
      </c>
      <c r="L122" s="51">
        <v>3.2</v>
      </c>
      <c r="M122" s="51">
        <v>1.3</v>
      </c>
      <c r="N122" s="56">
        <v>1.1000000000000001</v>
      </c>
      <c r="O122" s="26"/>
      <c r="P122" s="26"/>
      <c r="Q122" s="26"/>
      <c r="R122" s="26"/>
      <c r="S122" s="26"/>
      <c r="T122" s="26"/>
      <c r="U122" s="26"/>
      <c r="V122" s="26"/>
    </row>
    <row r="123" spans="1:22" x14ac:dyDescent="0.25">
      <c r="A123" s="26"/>
      <c r="B123" s="45" t="s">
        <v>115</v>
      </c>
      <c r="C123" s="51">
        <v>2.1</v>
      </c>
      <c r="D123" s="51">
        <v>3.1</v>
      </c>
      <c r="E123" s="51">
        <v>3.9</v>
      </c>
      <c r="F123" s="51">
        <v>6.3</v>
      </c>
      <c r="G123" s="51">
        <v>7.5</v>
      </c>
      <c r="H123" s="51">
        <v>8.6999999999999993</v>
      </c>
      <c r="I123" s="51">
        <v>9.9</v>
      </c>
      <c r="J123" s="51">
        <v>9.6999999999999993</v>
      </c>
      <c r="K123" s="51">
        <v>7.5</v>
      </c>
      <c r="L123" s="51">
        <v>4.7</v>
      </c>
      <c r="M123" s="51">
        <v>3.4</v>
      </c>
      <c r="N123" s="56">
        <v>1.9</v>
      </c>
      <c r="O123" s="26"/>
      <c r="P123" s="26"/>
      <c r="Q123" s="26"/>
      <c r="R123" s="26"/>
      <c r="S123" s="26"/>
      <c r="T123" s="26"/>
      <c r="U123" s="26"/>
      <c r="V123" s="26"/>
    </row>
    <row r="124" spans="1:22" x14ac:dyDescent="0.25">
      <c r="A124" s="26"/>
      <c r="B124" s="45" t="s">
        <v>116</v>
      </c>
      <c r="C124" s="51">
        <v>1.3</v>
      </c>
      <c r="D124" s="51">
        <v>2.5</v>
      </c>
      <c r="E124" s="51">
        <v>4.3</v>
      </c>
      <c r="F124" s="51">
        <v>5.8</v>
      </c>
      <c r="G124" s="51">
        <v>7.3</v>
      </c>
      <c r="H124" s="51">
        <v>8</v>
      </c>
      <c r="I124" s="51">
        <v>8.1999999999999993</v>
      </c>
      <c r="J124" s="51">
        <v>7.5</v>
      </c>
      <c r="K124" s="51">
        <v>5.9</v>
      </c>
      <c r="L124" s="51">
        <v>4.0999999999999996</v>
      </c>
      <c r="M124" s="51">
        <v>1.3</v>
      </c>
      <c r="N124" s="56">
        <v>0.8</v>
      </c>
      <c r="O124" s="26"/>
      <c r="P124" s="26"/>
      <c r="Q124" s="26"/>
      <c r="R124" s="26"/>
      <c r="S124" s="26"/>
      <c r="T124" s="26"/>
      <c r="U124" s="26"/>
      <c r="V124" s="26"/>
    </row>
    <row r="125" spans="1:22" x14ac:dyDescent="0.25">
      <c r="A125" s="26"/>
      <c r="B125" s="45" t="s">
        <v>117</v>
      </c>
      <c r="C125" s="51">
        <v>1.6</v>
      </c>
      <c r="D125" s="51">
        <v>2.2999999999999998</v>
      </c>
      <c r="E125" s="51">
        <v>3.2</v>
      </c>
      <c r="F125" s="51">
        <v>4.5999999999999996</v>
      </c>
      <c r="G125" s="51">
        <v>5.3</v>
      </c>
      <c r="H125" s="51">
        <v>4.8</v>
      </c>
      <c r="I125" s="51">
        <v>4.2</v>
      </c>
      <c r="J125" s="51">
        <v>4.2</v>
      </c>
      <c r="K125" s="51">
        <v>3.6</v>
      </c>
      <c r="L125" s="51">
        <v>2.7</v>
      </c>
      <c r="M125" s="51">
        <v>2</v>
      </c>
      <c r="N125" s="56">
        <v>1.4</v>
      </c>
      <c r="O125" s="26"/>
      <c r="P125" s="26"/>
      <c r="Q125" s="26"/>
      <c r="R125" s="26"/>
      <c r="S125" s="26"/>
      <c r="T125" s="26"/>
      <c r="U125" s="26"/>
      <c r="V125" s="26"/>
    </row>
    <row r="126" spans="1:22" x14ac:dyDescent="0.25">
      <c r="A126" s="26"/>
      <c r="B126" s="45" t="s">
        <v>118</v>
      </c>
      <c r="C126" s="51">
        <v>2.9</v>
      </c>
      <c r="D126" s="51">
        <v>2.7</v>
      </c>
      <c r="E126" s="51">
        <v>2.9</v>
      </c>
      <c r="F126" s="51">
        <v>3.4</v>
      </c>
      <c r="G126" s="51">
        <v>5</v>
      </c>
      <c r="H126" s="51">
        <v>5.8</v>
      </c>
      <c r="I126" s="51">
        <v>8.1</v>
      </c>
      <c r="J126" s="51">
        <v>7.1</v>
      </c>
      <c r="K126" s="51">
        <v>5.5</v>
      </c>
      <c r="L126" s="51">
        <v>4.2</v>
      </c>
      <c r="M126" s="51">
        <v>1.9</v>
      </c>
      <c r="N126" s="56">
        <v>1.9</v>
      </c>
      <c r="O126" s="26"/>
      <c r="P126" s="26"/>
      <c r="Q126" s="26"/>
      <c r="R126" s="26"/>
      <c r="S126" s="26"/>
      <c r="T126" s="26"/>
      <c r="U126" s="26"/>
      <c r="V126" s="26"/>
    </row>
    <row r="127" spans="1:22" x14ac:dyDescent="0.25">
      <c r="A127" s="26"/>
      <c r="B127" s="45" t="s">
        <v>119</v>
      </c>
      <c r="C127" s="51">
        <v>1</v>
      </c>
      <c r="D127" s="51">
        <v>2.2999999999999998</v>
      </c>
      <c r="E127" s="51">
        <v>4.0999999999999996</v>
      </c>
      <c r="F127" s="51">
        <v>6.1</v>
      </c>
      <c r="G127" s="51">
        <v>8.5</v>
      </c>
      <c r="H127" s="51">
        <v>9.6</v>
      </c>
      <c r="I127" s="51">
        <v>8.5</v>
      </c>
      <c r="J127" s="51">
        <v>7.4</v>
      </c>
      <c r="K127" s="51">
        <v>5.0999999999999996</v>
      </c>
      <c r="L127" s="51">
        <v>3</v>
      </c>
      <c r="M127" s="51">
        <v>1.3</v>
      </c>
      <c r="N127" s="56">
        <v>0.8</v>
      </c>
      <c r="O127" s="26"/>
      <c r="P127" s="26"/>
      <c r="Q127" s="26"/>
      <c r="R127" s="26"/>
      <c r="S127" s="26"/>
      <c r="T127" s="26"/>
      <c r="U127" s="26"/>
      <c r="V127" s="26"/>
    </row>
    <row r="128" spans="1:22" x14ac:dyDescent="0.25">
      <c r="A128" s="26"/>
      <c r="B128" s="45" t="s">
        <v>120</v>
      </c>
      <c r="C128" s="51">
        <v>1.3</v>
      </c>
      <c r="D128" s="51">
        <v>2.4</v>
      </c>
      <c r="E128" s="51">
        <v>4.0999999999999996</v>
      </c>
      <c r="F128" s="51">
        <v>5.8</v>
      </c>
      <c r="G128" s="51">
        <v>8.1</v>
      </c>
      <c r="H128" s="51">
        <v>8.8000000000000007</v>
      </c>
      <c r="I128" s="51">
        <v>8.3000000000000007</v>
      </c>
      <c r="J128" s="51">
        <v>7.7</v>
      </c>
      <c r="K128" s="51">
        <v>5.3</v>
      </c>
      <c r="L128" s="51">
        <v>3.2</v>
      </c>
      <c r="M128" s="51">
        <v>1.4</v>
      </c>
      <c r="N128" s="56">
        <v>1</v>
      </c>
      <c r="O128" s="26"/>
      <c r="P128" s="26"/>
      <c r="Q128" s="26"/>
      <c r="R128" s="26"/>
      <c r="S128" s="26"/>
      <c r="T128" s="26"/>
      <c r="U128" s="26"/>
      <c r="V128" s="26"/>
    </row>
    <row r="129" spans="1:22" x14ac:dyDescent="0.25">
      <c r="A129" s="26"/>
      <c r="B129" s="45" t="s">
        <v>121</v>
      </c>
      <c r="C129" s="51">
        <v>1</v>
      </c>
      <c r="D129" s="51">
        <v>2.2999999999999998</v>
      </c>
      <c r="E129" s="51">
        <v>3.6</v>
      </c>
      <c r="F129" s="51">
        <v>5</v>
      </c>
      <c r="G129" s="51">
        <v>6.4</v>
      </c>
      <c r="H129" s="51">
        <v>6.6</v>
      </c>
      <c r="I129" s="51">
        <v>7</v>
      </c>
      <c r="J129" s="51">
        <v>5.5</v>
      </c>
      <c r="K129" s="51">
        <v>4.8</v>
      </c>
      <c r="L129" s="51">
        <v>3.1</v>
      </c>
      <c r="M129" s="51">
        <v>0.8</v>
      </c>
      <c r="N129" s="56">
        <v>0.8</v>
      </c>
      <c r="O129" s="26"/>
      <c r="P129" s="26"/>
      <c r="Q129" s="26"/>
      <c r="R129" s="26"/>
      <c r="S129" s="26"/>
      <c r="T129" s="26"/>
      <c r="U129" s="26"/>
      <c r="V129" s="26"/>
    </row>
    <row r="130" spans="1:22" x14ac:dyDescent="0.25">
      <c r="A130" s="26"/>
      <c r="B130" s="45" t="s">
        <v>122</v>
      </c>
      <c r="C130" s="51">
        <v>5.0999999999999996</v>
      </c>
      <c r="D130" s="51">
        <v>6.1</v>
      </c>
      <c r="E130" s="51">
        <v>7.2</v>
      </c>
      <c r="F130" s="51">
        <v>8.1999999999999993</v>
      </c>
      <c r="G130" s="51">
        <v>9.6999999999999993</v>
      </c>
      <c r="H130" s="51">
        <v>10.9</v>
      </c>
      <c r="I130" s="51">
        <v>11.8</v>
      </c>
      <c r="J130" s="51">
        <v>10.9</v>
      </c>
      <c r="K130" s="51">
        <v>8.6999999999999993</v>
      </c>
      <c r="L130" s="51">
        <v>7.1</v>
      </c>
      <c r="M130" s="51">
        <v>6.1</v>
      </c>
      <c r="N130" s="56">
        <v>5</v>
      </c>
      <c r="O130" s="26"/>
      <c r="P130" s="26"/>
      <c r="Q130" s="26"/>
      <c r="R130" s="26"/>
      <c r="S130" s="26"/>
      <c r="T130" s="26"/>
      <c r="U130" s="26"/>
      <c r="V130" s="26"/>
    </row>
    <row r="131" spans="1:22" x14ac:dyDescent="0.25">
      <c r="A131" s="26"/>
      <c r="B131" s="45" t="s">
        <v>123</v>
      </c>
      <c r="C131" s="51">
        <v>0.5</v>
      </c>
      <c r="D131" s="51">
        <v>2</v>
      </c>
      <c r="E131" s="51">
        <v>2.6</v>
      </c>
      <c r="F131" s="51">
        <v>4.5999999999999996</v>
      </c>
      <c r="G131" s="51">
        <v>5.9</v>
      </c>
      <c r="H131" s="51">
        <v>5.9</v>
      </c>
      <c r="I131" s="51">
        <v>5.4</v>
      </c>
      <c r="J131" s="51">
        <v>5.4</v>
      </c>
      <c r="K131" s="51">
        <v>3.9</v>
      </c>
      <c r="L131" s="51">
        <v>2.5</v>
      </c>
      <c r="M131" s="51">
        <v>0.8</v>
      </c>
      <c r="N131" s="56">
        <v>0.3</v>
      </c>
      <c r="O131" s="26"/>
      <c r="P131" s="26"/>
      <c r="Q131" s="26"/>
      <c r="R131" s="26"/>
      <c r="S131" s="26"/>
      <c r="T131" s="26"/>
      <c r="U131" s="26"/>
      <c r="V131" s="26"/>
    </row>
    <row r="132" spans="1:22" x14ac:dyDescent="0.25">
      <c r="A132" s="26"/>
      <c r="B132" s="45" t="s">
        <v>124</v>
      </c>
      <c r="C132" s="51">
        <v>1.4</v>
      </c>
      <c r="D132" s="51">
        <v>2.2000000000000002</v>
      </c>
      <c r="E132" s="51">
        <v>3.7</v>
      </c>
      <c r="F132" s="51">
        <v>5.2</v>
      </c>
      <c r="G132" s="51">
        <v>7.2</v>
      </c>
      <c r="H132" s="51">
        <v>7.5</v>
      </c>
      <c r="I132" s="51">
        <v>7.1</v>
      </c>
      <c r="J132" s="51">
        <v>6.8</v>
      </c>
      <c r="K132" s="51">
        <v>4.8</v>
      </c>
      <c r="L132" s="51">
        <v>3.2</v>
      </c>
      <c r="M132" s="51">
        <v>1.4</v>
      </c>
      <c r="N132" s="56">
        <v>1</v>
      </c>
      <c r="O132" s="26"/>
      <c r="P132" s="26"/>
      <c r="Q132" s="26"/>
      <c r="R132" s="26"/>
      <c r="S132" s="26"/>
      <c r="T132" s="26"/>
      <c r="U132" s="26"/>
      <c r="V132" s="26"/>
    </row>
    <row r="133" spans="1:22" x14ac:dyDescent="0.25">
      <c r="A133" s="26"/>
      <c r="B133" s="45" t="s">
        <v>125</v>
      </c>
      <c r="C133" s="51">
        <v>4.8</v>
      </c>
      <c r="D133" s="51">
        <v>5.3</v>
      </c>
      <c r="E133" s="51">
        <v>6.5</v>
      </c>
      <c r="F133" s="51">
        <v>7.3</v>
      </c>
      <c r="G133" s="51">
        <v>9.1999999999999993</v>
      </c>
      <c r="H133" s="51">
        <v>10</v>
      </c>
      <c r="I133" s="51">
        <v>11.7</v>
      </c>
      <c r="J133" s="51">
        <v>11.2</v>
      </c>
      <c r="K133" s="51">
        <v>8.4</v>
      </c>
      <c r="L133" s="51">
        <v>6.6</v>
      </c>
      <c r="M133" s="51">
        <v>5.3</v>
      </c>
      <c r="N133" s="56">
        <v>4.5999999999999996</v>
      </c>
      <c r="O133" s="26"/>
      <c r="P133" s="26"/>
      <c r="Q133" s="26"/>
      <c r="R133" s="26"/>
      <c r="S133" s="26"/>
      <c r="T133" s="26"/>
      <c r="U133" s="26"/>
      <c r="V133" s="26"/>
    </row>
    <row r="134" spans="1:22" x14ac:dyDescent="0.25">
      <c r="A134" s="26"/>
      <c r="B134" s="45" t="s">
        <v>126</v>
      </c>
      <c r="C134" s="51">
        <v>2.2999999999999998</v>
      </c>
      <c r="D134" s="51">
        <v>3</v>
      </c>
      <c r="E134" s="51">
        <v>4.5</v>
      </c>
      <c r="F134" s="51">
        <v>6.2</v>
      </c>
      <c r="G134" s="51">
        <v>7.9</v>
      </c>
      <c r="H134" s="51">
        <v>8.9</v>
      </c>
      <c r="I134" s="51">
        <v>9.3000000000000007</v>
      </c>
      <c r="J134" s="51">
        <v>9.1</v>
      </c>
      <c r="K134" s="51">
        <v>7.5</v>
      </c>
      <c r="L134" s="51">
        <v>5.7</v>
      </c>
      <c r="M134" s="51">
        <v>2.9</v>
      </c>
      <c r="N134" s="56">
        <v>2</v>
      </c>
      <c r="O134" s="26"/>
      <c r="P134" s="26"/>
      <c r="Q134" s="26"/>
      <c r="R134" s="26"/>
      <c r="S134" s="26"/>
      <c r="T134" s="26"/>
      <c r="U134" s="26"/>
      <c r="V134" s="26"/>
    </row>
    <row r="135" spans="1:22" x14ac:dyDescent="0.25">
      <c r="A135" s="26"/>
      <c r="B135" s="45" t="s">
        <v>127</v>
      </c>
      <c r="C135" s="51">
        <v>2</v>
      </c>
      <c r="D135" s="51">
        <v>3</v>
      </c>
      <c r="E135" s="51">
        <v>4.3</v>
      </c>
      <c r="F135" s="51">
        <v>6</v>
      </c>
      <c r="G135" s="51">
        <v>7.4</v>
      </c>
      <c r="H135" s="51">
        <v>7.9</v>
      </c>
      <c r="I135" s="51">
        <v>8.4</v>
      </c>
      <c r="J135" s="51">
        <v>7.6</v>
      </c>
      <c r="K135" s="51">
        <v>6.1</v>
      </c>
      <c r="L135" s="51">
        <v>4.5999999999999996</v>
      </c>
      <c r="M135" s="51">
        <v>2.2999999999999998</v>
      </c>
      <c r="N135" s="56">
        <v>1.7</v>
      </c>
      <c r="O135" s="26"/>
      <c r="P135" s="26"/>
      <c r="Q135" s="26"/>
      <c r="R135" s="26"/>
      <c r="S135" s="26"/>
      <c r="T135" s="26"/>
      <c r="U135" s="26"/>
      <c r="V135" s="26"/>
    </row>
    <row r="136" spans="1:22" x14ac:dyDescent="0.25">
      <c r="A136" s="26"/>
      <c r="B136" s="45" t="s">
        <v>128</v>
      </c>
      <c r="C136" s="51">
        <v>2.2999999999999998</v>
      </c>
      <c r="D136" s="51">
        <v>3.8</v>
      </c>
      <c r="E136" s="51">
        <v>4.7</v>
      </c>
      <c r="F136" s="51">
        <v>5.5</v>
      </c>
      <c r="G136" s="51">
        <v>7.2</v>
      </c>
      <c r="H136" s="51">
        <v>7.6</v>
      </c>
      <c r="I136" s="51">
        <v>8.8000000000000007</v>
      </c>
      <c r="J136" s="51">
        <v>8</v>
      </c>
      <c r="K136" s="51">
        <v>6</v>
      </c>
      <c r="L136" s="51">
        <v>3.9</v>
      </c>
      <c r="M136" s="51">
        <v>2.2999999999999998</v>
      </c>
      <c r="N136" s="56">
        <v>2.1</v>
      </c>
      <c r="O136" s="26"/>
      <c r="P136" s="26"/>
      <c r="Q136" s="26"/>
      <c r="R136" s="26"/>
      <c r="S136" s="26"/>
      <c r="T136" s="26"/>
      <c r="U136" s="26"/>
      <c r="V136" s="26"/>
    </row>
    <row r="137" spans="1:22" x14ac:dyDescent="0.25">
      <c r="A137" s="26"/>
      <c r="B137" s="45" t="s">
        <v>129</v>
      </c>
      <c r="C137" s="51">
        <v>3.8</v>
      </c>
      <c r="D137" s="51">
        <v>5.3</v>
      </c>
      <c r="E137" s="51">
        <v>5.3</v>
      </c>
      <c r="F137" s="51">
        <v>7.4</v>
      </c>
      <c r="G137" s="51">
        <v>8.3000000000000007</v>
      </c>
      <c r="H137" s="51">
        <v>9.6999999999999993</v>
      </c>
      <c r="I137" s="51">
        <v>11.8</v>
      </c>
      <c r="J137" s="51">
        <v>10.8</v>
      </c>
      <c r="K137" s="51">
        <v>7.9</v>
      </c>
      <c r="L137" s="51">
        <v>5.4</v>
      </c>
      <c r="M137" s="51">
        <v>4.5</v>
      </c>
      <c r="N137" s="56">
        <v>3.3</v>
      </c>
      <c r="O137" s="26"/>
      <c r="P137" s="26"/>
      <c r="Q137" s="26"/>
      <c r="R137" s="26"/>
      <c r="S137" s="26"/>
      <c r="T137" s="26"/>
      <c r="U137" s="26"/>
      <c r="V137" s="26"/>
    </row>
    <row r="138" spans="1:22" x14ac:dyDescent="0.25">
      <c r="A138" s="26"/>
      <c r="B138" s="45" t="s">
        <v>130</v>
      </c>
      <c r="C138" s="51">
        <v>1.5</v>
      </c>
      <c r="D138" s="51">
        <v>2.8</v>
      </c>
      <c r="E138" s="51">
        <v>4.3</v>
      </c>
      <c r="F138" s="51">
        <v>6</v>
      </c>
      <c r="G138" s="51">
        <v>7.9</v>
      </c>
      <c r="H138" s="51">
        <v>9.5</v>
      </c>
      <c r="I138" s="51">
        <v>8.5</v>
      </c>
      <c r="J138" s="51">
        <v>7.3</v>
      </c>
      <c r="K138" s="51">
        <v>5.0999999999999996</v>
      </c>
      <c r="L138" s="51">
        <v>3</v>
      </c>
      <c r="M138" s="51">
        <v>1.9</v>
      </c>
      <c r="N138" s="56">
        <v>1.4</v>
      </c>
      <c r="O138" s="26"/>
      <c r="P138" s="26"/>
      <c r="Q138" s="26"/>
      <c r="R138" s="26"/>
      <c r="S138" s="26"/>
      <c r="T138" s="26"/>
      <c r="U138" s="26"/>
      <c r="V138" s="26"/>
    </row>
    <row r="139" spans="1:22" ht="26.25" x14ac:dyDescent="0.25">
      <c r="A139" s="26"/>
      <c r="B139" s="46" t="s">
        <v>131</v>
      </c>
      <c r="C139" s="57">
        <v>1.9</v>
      </c>
      <c r="D139" s="57">
        <v>2.1</v>
      </c>
      <c r="E139" s="57">
        <v>3.6</v>
      </c>
      <c r="F139" s="57">
        <v>4.5999999999999996</v>
      </c>
      <c r="G139" s="57">
        <v>6.5</v>
      </c>
      <c r="H139" s="57">
        <v>7.1</v>
      </c>
      <c r="I139" s="57">
        <v>5.9</v>
      </c>
      <c r="J139" s="57">
        <v>5.6</v>
      </c>
      <c r="K139" s="57">
        <v>4.7</v>
      </c>
      <c r="L139" s="57">
        <v>3.4</v>
      </c>
      <c r="M139" s="57">
        <v>2.4</v>
      </c>
      <c r="N139" s="58">
        <v>1.8</v>
      </c>
      <c r="O139" s="26"/>
      <c r="P139" s="26"/>
      <c r="Q139" s="26"/>
      <c r="R139" s="26"/>
      <c r="S139" s="26"/>
      <c r="T139" s="26"/>
      <c r="U139" s="26"/>
      <c r="V139" s="26"/>
    </row>
    <row r="140" spans="1:22" x14ac:dyDescent="0.25">
      <c r="A140" s="26"/>
      <c r="B140" s="593" t="s">
        <v>565</v>
      </c>
      <c r="C140" s="593"/>
      <c r="D140" s="593"/>
      <c r="E140" s="593"/>
      <c r="F140" s="593"/>
      <c r="G140" s="593"/>
      <c r="H140" s="593"/>
      <c r="I140" s="593"/>
      <c r="J140" s="593"/>
      <c r="K140" s="593"/>
      <c r="L140" s="593"/>
      <c r="M140" s="593"/>
      <c r="N140" s="593"/>
      <c r="O140" s="26"/>
      <c r="P140" s="26"/>
      <c r="Q140" s="26"/>
      <c r="R140" s="26"/>
      <c r="S140" s="26"/>
      <c r="T140" s="26"/>
      <c r="U140" s="26"/>
      <c r="V140" s="26"/>
    </row>
    <row r="141" spans="1:22" x14ac:dyDescent="0.25">
      <c r="A141" s="26"/>
      <c r="B141" s="26"/>
      <c r="C141" s="26"/>
      <c r="D141" s="26"/>
      <c r="E141" s="26"/>
      <c r="F141" s="26"/>
      <c r="G141" s="26"/>
      <c r="H141" s="26"/>
      <c r="I141" s="26"/>
      <c r="J141" s="26"/>
      <c r="K141" s="26"/>
      <c r="L141" s="26"/>
      <c r="M141" s="26"/>
      <c r="N141" s="26"/>
      <c r="O141" s="26"/>
      <c r="P141" s="26"/>
      <c r="Q141" s="26"/>
      <c r="R141" s="26"/>
      <c r="S141" s="26"/>
      <c r="T141" s="26"/>
      <c r="U141" s="26"/>
      <c r="V141" s="26"/>
    </row>
    <row r="142" spans="1:22" x14ac:dyDescent="0.25">
      <c r="A142" s="26"/>
      <c r="B142" s="26"/>
      <c r="C142" s="26"/>
      <c r="D142" s="26"/>
      <c r="E142" s="26"/>
      <c r="F142" s="26"/>
      <c r="G142" s="26"/>
      <c r="H142" s="26"/>
      <c r="I142" s="26"/>
      <c r="J142" s="26"/>
      <c r="K142" s="26"/>
      <c r="L142" s="26"/>
      <c r="M142" s="26"/>
      <c r="N142" s="26"/>
      <c r="O142" s="26"/>
      <c r="P142" s="26"/>
      <c r="Q142" s="26"/>
      <c r="R142" s="26"/>
      <c r="S142" s="26"/>
      <c r="T142" s="26"/>
      <c r="U142" s="26"/>
      <c r="V142" s="26"/>
    </row>
    <row r="143" spans="1:22" x14ac:dyDescent="0.25">
      <c r="A143" s="26"/>
      <c r="O143" s="26"/>
      <c r="P143" s="26"/>
      <c r="Q143" s="26"/>
      <c r="R143" s="26"/>
      <c r="S143" s="26"/>
      <c r="T143" s="26"/>
      <c r="U143" s="26"/>
      <c r="V143" s="26"/>
    </row>
    <row r="144" spans="1:22" x14ac:dyDescent="0.25">
      <c r="A144" s="26"/>
      <c r="B144" s="41"/>
      <c r="C144" s="41"/>
      <c r="D144" s="41"/>
      <c r="E144" s="41"/>
      <c r="F144" s="41"/>
      <c r="G144" s="41"/>
      <c r="H144" s="41"/>
      <c r="I144" s="41"/>
      <c r="J144" s="41"/>
      <c r="K144" s="41"/>
      <c r="L144" s="41"/>
      <c r="M144" s="41"/>
      <c r="N144" s="41"/>
      <c r="O144" s="26"/>
      <c r="P144" s="26"/>
      <c r="Q144" s="26"/>
      <c r="R144" s="26"/>
      <c r="S144" s="26"/>
      <c r="T144" s="26"/>
      <c r="U144" s="26"/>
      <c r="V144" s="26"/>
    </row>
    <row r="145" spans="1:22" x14ac:dyDescent="0.25">
      <c r="A145" s="26"/>
      <c r="B145" s="585" t="s">
        <v>173</v>
      </c>
      <c r="C145" s="586"/>
      <c r="D145" s="586"/>
      <c r="E145" s="586"/>
      <c r="F145" s="586"/>
      <c r="G145" s="586"/>
      <c r="H145" s="586"/>
      <c r="I145" s="586"/>
      <c r="J145" s="586"/>
      <c r="K145" s="586"/>
      <c r="L145" s="586"/>
      <c r="M145" s="586"/>
      <c r="N145" s="587"/>
      <c r="O145" s="26"/>
      <c r="P145" s="26"/>
      <c r="Q145" s="26"/>
      <c r="R145" s="26"/>
      <c r="S145" s="26"/>
      <c r="T145" s="26"/>
      <c r="U145" s="26"/>
      <c r="V145" s="26"/>
    </row>
    <row r="146" spans="1:22" x14ac:dyDescent="0.25">
      <c r="A146" s="26"/>
      <c r="B146" s="60"/>
      <c r="C146" s="53" t="s">
        <v>152</v>
      </c>
      <c r="D146" s="53" t="s">
        <v>153</v>
      </c>
      <c r="E146" s="53" t="s">
        <v>154</v>
      </c>
      <c r="F146" s="53" t="s">
        <v>155</v>
      </c>
      <c r="G146" s="53" t="s">
        <v>156</v>
      </c>
      <c r="H146" s="53" t="s">
        <v>157</v>
      </c>
      <c r="I146" s="53" t="s">
        <v>158</v>
      </c>
      <c r="J146" s="53" t="s">
        <v>159</v>
      </c>
      <c r="K146" s="53" t="s">
        <v>160</v>
      </c>
      <c r="L146" s="53" t="s">
        <v>161</v>
      </c>
      <c r="M146" s="53" t="s">
        <v>162</v>
      </c>
      <c r="N146" s="54" t="s">
        <v>163</v>
      </c>
      <c r="O146" s="26"/>
      <c r="P146" s="26"/>
      <c r="Q146" s="26"/>
      <c r="R146" s="26"/>
      <c r="S146" s="26"/>
      <c r="T146" s="26"/>
      <c r="U146" s="26"/>
      <c r="V146" s="26"/>
    </row>
    <row r="147" spans="1:22" x14ac:dyDescent="0.25">
      <c r="A147" s="26"/>
      <c r="B147" s="45" t="s">
        <v>104</v>
      </c>
      <c r="C147" s="67">
        <v>1.5046296296296295</v>
      </c>
      <c r="D147" s="67">
        <v>1.7013888888888888</v>
      </c>
      <c r="E147" s="67">
        <v>2.0949074074074074</v>
      </c>
      <c r="F147" s="67">
        <v>2.0949074074074074</v>
      </c>
      <c r="G147" s="67">
        <v>1.8981481481481479</v>
      </c>
      <c r="H147" s="67">
        <v>1.8055555555555556</v>
      </c>
      <c r="I147" s="67">
        <v>1.7013888888888888</v>
      </c>
      <c r="J147" s="67">
        <v>1.5046296296296298</v>
      </c>
      <c r="K147" s="67">
        <v>1.400462962962963</v>
      </c>
      <c r="L147" s="67">
        <v>1.400462962962963</v>
      </c>
      <c r="M147" s="67">
        <v>1.5046296296296298</v>
      </c>
      <c r="N147" s="68">
        <v>1.400462962962963</v>
      </c>
      <c r="O147" s="26"/>
      <c r="P147" s="26"/>
      <c r="Q147" s="26"/>
      <c r="R147" s="26"/>
      <c r="S147" s="26"/>
      <c r="T147" s="26"/>
      <c r="U147" s="26"/>
      <c r="V147" s="26"/>
    </row>
    <row r="148" spans="1:22" x14ac:dyDescent="0.25">
      <c r="A148" s="26"/>
      <c r="B148" s="45" t="s">
        <v>105</v>
      </c>
      <c r="C148" s="67">
        <v>4.2013888888888893</v>
      </c>
      <c r="D148" s="67">
        <v>4.0972222222222223</v>
      </c>
      <c r="E148" s="67">
        <v>4.0046296296296298</v>
      </c>
      <c r="F148" s="67">
        <v>3.7037037037037037</v>
      </c>
      <c r="G148" s="67">
        <v>3.4027777777777777</v>
      </c>
      <c r="H148" s="67">
        <v>3.1018518518518516</v>
      </c>
      <c r="I148" s="67">
        <v>3.1018518518518516</v>
      </c>
      <c r="J148" s="67">
        <v>2.9976851851851851</v>
      </c>
      <c r="K148" s="67">
        <v>3.2060185185185182</v>
      </c>
      <c r="L148" s="67">
        <v>3.4027777777777777</v>
      </c>
      <c r="M148" s="67">
        <v>3.7962962962962958</v>
      </c>
      <c r="N148" s="68">
        <v>4.0046296296296298</v>
      </c>
      <c r="O148" s="26"/>
      <c r="P148" s="26"/>
      <c r="Q148" s="26"/>
      <c r="R148" s="26"/>
      <c r="S148" s="26"/>
      <c r="T148" s="26"/>
      <c r="U148" s="26"/>
      <c r="V148" s="26"/>
    </row>
    <row r="149" spans="1:22" x14ac:dyDescent="0.25">
      <c r="A149" s="26"/>
      <c r="B149" s="45" t="s">
        <v>106</v>
      </c>
      <c r="C149" s="67">
        <v>2.3032407407407409</v>
      </c>
      <c r="D149" s="67">
        <v>2.0949074074074074</v>
      </c>
      <c r="E149" s="67">
        <v>2.199074074074074</v>
      </c>
      <c r="F149" s="67">
        <v>2.3032407407407405</v>
      </c>
      <c r="G149" s="67">
        <v>1.8981481481481479</v>
      </c>
      <c r="H149" s="67">
        <v>2.3032407407407405</v>
      </c>
      <c r="I149" s="67">
        <v>2.3032407407407405</v>
      </c>
      <c r="J149" s="67">
        <v>1.8055555555555556</v>
      </c>
      <c r="K149" s="67">
        <v>1.7013888888888888</v>
      </c>
      <c r="L149" s="67">
        <v>1.5046296296296298</v>
      </c>
      <c r="M149" s="67">
        <v>1.7013888888888888</v>
      </c>
      <c r="N149" s="68">
        <v>1.8981481481481479</v>
      </c>
      <c r="O149" s="26"/>
      <c r="P149" s="26"/>
      <c r="Q149" s="26"/>
      <c r="R149" s="26"/>
      <c r="S149" s="26"/>
      <c r="T149" s="26"/>
      <c r="U149" s="26"/>
      <c r="V149" s="26"/>
    </row>
    <row r="150" spans="1:22" x14ac:dyDescent="0.25">
      <c r="A150" s="26"/>
      <c r="B150" s="45" t="s">
        <v>107</v>
      </c>
      <c r="C150" s="67">
        <v>1.5972222222222223</v>
      </c>
      <c r="D150" s="67">
        <v>1.2037037037037035</v>
      </c>
      <c r="E150" s="67">
        <v>1.5972222222222221</v>
      </c>
      <c r="F150" s="67">
        <v>1.8055555555555556</v>
      </c>
      <c r="G150" s="67">
        <v>1.5972222222222221</v>
      </c>
      <c r="H150" s="67">
        <v>1.2962962962962963</v>
      </c>
      <c r="I150" s="67">
        <v>1.5046296296296298</v>
      </c>
      <c r="J150" s="67">
        <v>1.2037037037037035</v>
      </c>
      <c r="K150" s="67">
        <v>1.2037037037037035</v>
      </c>
      <c r="L150" s="67">
        <v>1.099537037037037</v>
      </c>
      <c r="M150" s="67">
        <v>1.2962962962962963</v>
      </c>
      <c r="N150" s="68">
        <v>1.400462962962963</v>
      </c>
      <c r="O150" s="26"/>
      <c r="P150" s="26"/>
      <c r="Q150" s="26"/>
      <c r="R150" s="26"/>
      <c r="S150" s="26"/>
      <c r="T150" s="26"/>
      <c r="U150" s="26"/>
      <c r="V150" s="26"/>
    </row>
    <row r="151" spans="1:22" x14ac:dyDescent="0.25">
      <c r="A151" s="26"/>
      <c r="B151" s="45" t="s">
        <v>108</v>
      </c>
      <c r="C151" s="67">
        <v>1.2037037037037037</v>
      </c>
      <c r="D151" s="67">
        <v>1.2962962962962963</v>
      </c>
      <c r="E151" s="67">
        <v>1.400462962962963</v>
      </c>
      <c r="F151" s="67">
        <v>1.5972222222222221</v>
      </c>
      <c r="G151" s="67">
        <v>1.7013888888888888</v>
      </c>
      <c r="H151" s="67">
        <v>1.7013888888888888</v>
      </c>
      <c r="I151" s="67">
        <v>1.7013888888888888</v>
      </c>
      <c r="J151" s="67">
        <v>1.5972222222222221</v>
      </c>
      <c r="K151" s="67">
        <v>1.400462962962963</v>
      </c>
      <c r="L151" s="67">
        <v>1.2962962962962963</v>
      </c>
      <c r="M151" s="67">
        <v>1.099537037037037</v>
      </c>
      <c r="N151" s="68">
        <v>1.099537037037037</v>
      </c>
      <c r="O151" s="26"/>
      <c r="P151" s="26"/>
      <c r="Q151" s="26"/>
      <c r="R151" s="26"/>
      <c r="S151" s="26"/>
      <c r="T151" s="26"/>
      <c r="U151" s="26"/>
      <c r="V151" s="26"/>
    </row>
    <row r="152" spans="1:22" ht="26.25" x14ac:dyDescent="0.25">
      <c r="A152" s="26"/>
      <c r="B152" s="45" t="s">
        <v>109</v>
      </c>
      <c r="C152" s="67">
        <v>4.8032407407407405</v>
      </c>
      <c r="D152" s="67">
        <v>4.6990740740740744</v>
      </c>
      <c r="E152" s="67">
        <v>5</v>
      </c>
      <c r="F152" s="67">
        <v>4.6990740740740744</v>
      </c>
      <c r="G152" s="67">
        <v>4.3981481481481479</v>
      </c>
      <c r="H152" s="67">
        <v>4.3981481481481479</v>
      </c>
      <c r="I152" s="67">
        <v>4.3055555555555554</v>
      </c>
      <c r="J152" s="67">
        <v>4.0046296296296298</v>
      </c>
      <c r="K152" s="67">
        <v>4.2013888888888884</v>
      </c>
      <c r="L152" s="67">
        <v>4.2013888888888884</v>
      </c>
      <c r="M152" s="67">
        <v>4.8032407407407414</v>
      </c>
      <c r="N152" s="68">
        <v>4.895833333333333</v>
      </c>
      <c r="O152" s="26"/>
      <c r="P152" s="26"/>
      <c r="Q152" s="26"/>
      <c r="R152" s="26"/>
      <c r="S152" s="26"/>
      <c r="T152" s="26"/>
      <c r="U152" s="26"/>
      <c r="V152" s="26"/>
    </row>
    <row r="153" spans="1:22" x14ac:dyDescent="0.25">
      <c r="A153" s="26"/>
      <c r="B153" s="45" t="s">
        <v>110</v>
      </c>
      <c r="C153" s="67">
        <v>3.9004629629629628</v>
      </c>
      <c r="D153" s="67">
        <v>3.7962962962962958</v>
      </c>
      <c r="E153" s="67">
        <v>3.5995370370370372</v>
      </c>
      <c r="F153" s="67">
        <v>3.5995370370370372</v>
      </c>
      <c r="G153" s="67">
        <v>3.4953703703703702</v>
      </c>
      <c r="H153" s="67">
        <v>3.2060185185185182</v>
      </c>
      <c r="I153" s="67">
        <v>3.1018518518518516</v>
      </c>
      <c r="J153" s="67">
        <v>2.9976851851851851</v>
      </c>
      <c r="K153" s="67">
        <v>3.2060185185185182</v>
      </c>
      <c r="L153" s="67">
        <v>3.2060185185185182</v>
      </c>
      <c r="M153" s="67">
        <v>3.4027777777777777</v>
      </c>
      <c r="N153" s="68">
        <v>3.7037037037037037</v>
      </c>
      <c r="O153" s="26"/>
      <c r="P153" s="26"/>
      <c r="Q153" s="26"/>
      <c r="R153" s="26"/>
      <c r="S153" s="26"/>
      <c r="T153" s="26"/>
      <c r="U153" s="26"/>
      <c r="V153" s="26"/>
    </row>
    <row r="154" spans="1:22" x14ac:dyDescent="0.25">
      <c r="A154" s="26"/>
      <c r="B154" s="45" t="s">
        <v>111</v>
      </c>
      <c r="C154" s="67">
        <v>3.4027777777777777</v>
      </c>
      <c r="D154" s="67">
        <v>3.2986111111111112</v>
      </c>
      <c r="E154" s="67">
        <v>3.2986111111111112</v>
      </c>
      <c r="F154" s="67">
        <v>3.4027777777777777</v>
      </c>
      <c r="G154" s="67">
        <v>3.2060185185185182</v>
      </c>
      <c r="H154" s="67">
        <v>2.9976851851851851</v>
      </c>
      <c r="I154" s="67">
        <v>2.6041666666666665</v>
      </c>
      <c r="J154" s="67">
        <v>2.6041666666666665</v>
      </c>
      <c r="K154" s="67">
        <v>2.800925925925926</v>
      </c>
      <c r="L154" s="67">
        <v>3.2060185185185182</v>
      </c>
      <c r="M154" s="67">
        <v>3.2986111111111112</v>
      </c>
      <c r="N154" s="68">
        <v>3.4027777777777777</v>
      </c>
      <c r="O154" s="26"/>
      <c r="P154" s="26"/>
      <c r="Q154" s="26"/>
      <c r="R154" s="26"/>
      <c r="S154" s="26"/>
      <c r="T154" s="26"/>
      <c r="U154" s="26"/>
      <c r="V154" s="26"/>
    </row>
    <row r="155" spans="1:22" x14ac:dyDescent="0.25">
      <c r="A155" s="26"/>
      <c r="B155" s="45" t="s">
        <v>112</v>
      </c>
      <c r="C155" s="67">
        <v>3.4027777777777777</v>
      </c>
      <c r="D155" s="67">
        <v>3.2060185185185182</v>
      </c>
      <c r="E155" s="67">
        <v>3.2060185185185182</v>
      </c>
      <c r="F155" s="67">
        <v>3.2986111111111112</v>
      </c>
      <c r="G155" s="67">
        <v>3.2986111111111112</v>
      </c>
      <c r="H155" s="67">
        <v>3.5995370370370372</v>
      </c>
      <c r="I155" s="67">
        <v>3.9004629629629628</v>
      </c>
      <c r="J155" s="67">
        <v>3.4953703703703702</v>
      </c>
      <c r="K155" s="67">
        <v>3.4027777777777777</v>
      </c>
      <c r="L155" s="67">
        <v>3.7962962962962958</v>
      </c>
      <c r="M155" s="67">
        <v>3.4953703703703702</v>
      </c>
      <c r="N155" s="68">
        <v>3.4027777777777777</v>
      </c>
      <c r="O155" s="26"/>
      <c r="P155" s="26"/>
      <c r="Q155" s="26"/>
      <c r="R155" s="26"/>
      <c r="S155" s="26"/>
      <c r="T155" s="26"/>
      <c r="U155" s="26"/>
      <c r="V155" s="26"/>
    </row>
    <row r="156" spans="1:22" x14ac:dyDescent="0.25">
      <c r="A156" s="26"/>
      <c r="B156" s="45" t="s">
        <v>113</v>
      </c>
      <c r="C156" s="67">
        <v>4.2013888888888893</v>
      </c>
      <c r="D156" s="67">
        <v>4.3981481481481479</v>
      </c>
      <c r="E156" s="67">
        <v>4.3055555555555554</v>
      </c>
      <c r="F156" s="67">
        <v>4.0046296296296298</v>
      </c>
      <c r="G156" s="67">
        <v>3.4953703703703702</v>
      </c>
      <c r="H156" s="67">
        <v>3.2986111111111112</v>
      </c>
      <c r="I156" s="67">
        <v>3.2986111111111112</v>
      </c>
      <c r="J156" s="67">
        <v>3.2060185185185182</v>
      </c>
      <c r="K156" s="67">
        <v>3.2986111111111112</v>
      </c>
      <c r="L156" s="67">
        <v>3.4953703703703702</v>
      </c>
      <c r="M156" s="67">
        <v>4.0046296296296298</v>
      </c>
      <c r="N156" s="68">
        <v>4.2013888888888884</v>
      </c>
      <c r="O156" s="26"/>
      <c r="P156" s="26"/>
      <c r="Q156" s="26"/>
      <c r="R156" s="26"/>
      <c r="S156" s="26"/>
      <c r="T156" s="26"/>
      <c r="U156" s="26"/>
      <c r="V156" s="26"/>
    </row>
    <row r="157" spans="1:22" x14ac:dyDescent="0.25">
      <c r="A157" s="26"/>
      <c r="B157" s="45" t="s">
        <v>114</v>
      </c>
      <c r="C157" s="67">
        <v>6.5972222222222223</v>
      </c>
      <c r="D157" s="67">
        <v>6.0995370370370363</v>
      </c>
      <c r="E157" s="67">
        <v>6.4004629629629628</v>
      </c>
      <c r="F157" s="67">
        <v>5.9027777777777777</v>
      </c>
      <c r="G157" s="67">
        <v>5.6018518518518521</v>
      </c>
      <c r="H157" s="67">
        <v>5.104166666666667</v>
      </c>
      <c r="I157" s="67">
        <v>5.4050925925925926</v>
      </c>
      <c r="J157" s="67">
        <v>5.3009259259259256</v>
      </c>
      <c r="K157" s="67">
        <v>5.9953703703703702</v>
      </c>
      <c r="L157" s="67">
        <v>6.4004629629629628</v>
      </c>
      <c r="M157" s="67">
        <v>6.4004629629629628</v>
      </c>
      <c r="N157" s="68">
        <v>6.8981481481481479</v>
      </c>
      <c r="O157" s="26"/>
      <c r="P157" s="26"/>
      <c r="Q157" s="26"/>
      <c r="R157" s="26"/>
      <c r="S157" s="26"/>
      <c r="T157" s="26"/>
      <c r="U157" s="26"/>
      <c r="V157" s="26"/>
    </row>
    <row r="158" spans="1:22" x14ac:dyDescent="0.25">
      <c r="A158" s="26"/>
      <c r="B158" s="45" t="s">
        <v>115</v>
      </c>
      <c r="C158" s="67">
        <v>1.2037037037037037</v>
      </c>
      <c r="D158" s="67">
        <v>1.5972222222222221</v>
      </c>
      <c r="E158" s="67">
        <v>1.5972222222222221</v>
      </c>
      <c r="F158" s="67">
        <v>1.5972222222222221</v>
      </c>
      <c r="G158" s="67">
        <v>1.5972222222222221</v>
      </c>
      <c r="H158" s="67">
        <v>2.0023148148148149</v>
      </c>
      <c r="I158" s="67">
        <v>2.0949074074074074</v>
      </c>
      <c r="J158" s="67">
        <v>2.0023148148148149</v>
      </c>
      <c r="K158" s="67">
        <v>1.7013888888888888</v>
      </c>
      <c r="L158" s="67">
        <v>1.400462962962963</v>
      </c>
      <c r="M158" s="67">
        <v>0.90277777777777779</v>
      </c>
      <c r="N158" s="68">
        <v>0.90277777777777779</v>
      </c>
      <c r="O158" s="26"/>
      <c r="P158" s="26"/>
      <c r="Q158" s="26"/>
      <c r="R158" s="26"/>
      <c r="S158" s="26"/>
      <c r="T158" s="26"/>
      <c r="U158" s="26"/>
      <c r="V158" s="26"/>
    </row>
    <row r="159" spans="1:22" x14ac:dyDescent="0.25">
      <c r="A159" s="26"/>
      <c r="B159" s="45" t="s">
        <v>116</v>
      </c>
      <c r="C159" s="67">
        <v>2.9976851851851851</v>
      </c>
      <c r="D159" s="67">
        <v>3.2060185185185182</v>
      </c>
      <c r="E159" s="67">
        <v>3.4027777777777777</v>
      </c>
      <c r="F159" s="67">
        <v>3.4027777777777777</v>
      </c>
      <c r="G159" s="67">
        <v>2.9976851851851851</v>
      </c>
      <c r="H159" s="67">
        <v>2.9976851851851851</v>
      </c>
      <c r="I159" s="67">
        <v>2.9976851851851851</v>
      </c>
      <c r="J159" s="67">
        <v>2.6967592592592595</v>
      </c>
      <c r="K159" s="67">
        <v>2.6967592592592595</v>
      </c>
      <c r="L159" s="67">
        <v>2.6967592592592595</v>
      </c>
      <c r="M159" s="67">
        <v>2.9976851851851851</v>
      </c>
      <c r="N159" s="68">
        <v>2.9976851851851851</v>
      </c>
      <c r="O159" s="26"/>
      <c r="P159" s="26"/>
      <c r="Q159" s="26"/>
      <c r="R159" s="26"/>
      <c r="S159" s="26"/>
      <c r="T159" s="26"/>
      <c r="U159" s="26"/>
      <c r="V159" s="26"/>
    </row>
    <row r="160" spans="1:22" x14ac:dyDescent="0.25">
      <c r="A160" s="26"/>
      <c r="B160" s="45" t="s">
        <v>117</v>
      </c>
      <c r="C160" s="67">
        <v>4.0972222222222223</v>
      </c>
      <c r="D160" s="67">
        <v>4.2013888888888884</v>
      </c>
      <c r="E160" s="67">
        <v>4.2013888888888884</v>
      </c>
      <c r="F160" s="67">
        <v>3.5995370370370372</v>
      </c>
      <c r="G160" s="67">
        <v>3.4027777777777777</v>
      </c>
      <c r="H160" s="67">
        <v>3.2060185185185182</v>
      </c>
      <c r="I160" s="67">
        <v>2.9976851851851851</v>
      </c>
      <c r="J160" s="67">
        <v>3.1018518518518516</v>
      </c>
      <c r="K160" s="67">
        <v>3.4027777777777777</v>
      </c>
      <c r="L160" s="67">
        <v>3.7037037037037037</v>
      </c>
      <c r="M160" s="67">
        <v>3.7037037037037037</v>
      </c>
      <c r="N160" s="68">
        <v>4.0972222222222223</v>
      </c>
      <c r="O160" s="26"/>
      <c r="P160" s="26"/>
      <c r="Q160" s="26"/>
      <c r="R160" s="26"/>
      <c r="S160" s="26"/>
      <c r="T160" s="26"/>
      <c r="U160" s="26"/>
      <c r="V160" s="26"/>
    </row>
    <row r="161" spans="1:22" x14ac:dyDescent="0.25">
      <c r="A161" s="26"/>
      <c r="B161" s="45" t="s">
        <v>118</v>
      </c>
      <c r="C161" s="67">
        <v>0.70601851851851849</v>
      </c>
      <c r="D161" s="67">
        <v>1.400462962962963</v>
      </c>
      <c r="E161" s="67">
        <v>1.099537037037037</v>
      </c>
      <c r="F161" s="67">
        <v>1.099537037037037</v>
      </c>
      <c r="G161" s="67">
        <v>0.70601851851851849</v>
      </c>
      <c r="H161" s="67">
        <v>0.70601851851851849</v>
      </c>
      <c r="I161" s="67">
        <v>0.70601851851851849</v>
      </c>
      <c r="J161" s="67">
        <v>0.70601851851851849</v>
      </c>
      <c r="K161" s="67">
        <v>0.70601851851851849</v>
      </c>
      <c r="L161" s="67">
        <v>0.70601851851851849</v>
      </c>
      <c r="M161" s="67">
        <v>0.70601851851851849</v>
      </c>
      <c r="N161" s="68">
        <v>1.099537037037037</v>
      </c>
      <c r="O161" s="26"/>
      <c r="P161" s="26"/>
      <c r="Q161" s="26"/>
      <c r="R161" s="26"/>
      <c r="S161" s="26"/>
      <c r="T161" s="26"/>
      <c r="U161" s="26"/>
      <c r="V161" s="26"/>
    </row>
    <row r="162" spans="1:22" x14ac:dyDescent="0.25">
      <c r="A162" s="26"/>
      <c r="B162" s="45" t="s">
        <v>119</v>
      </c>
      <c r="C162" s="67">
        <v>4.895833333333333</v>
      </c>
      <c r="D162" s="67">
        <v>4.3981481481481479</v>
      </c>
      <c r="E162" s="67">
        <v>4.502314814814814</v>
      </c>
      <c r="F162" s="67">
        <v>4.2013888888888884</v>
      </c>
      <c r="G162" s="67">
        <v>3.9004629629629628</v>
      </c>
      <c r="H162" s="67">
        <v>3.7962962962962958</v>
      </c>
      <c r="I162" s="67">
        <v>3.7037037037037037</v>
      </c>
      <c r="J162" s="67">
        <v>3.7037037037037037</v>
      </c>
      <c r="K162" s="67">
        <v>4.2013888888888884</v>
      </c>
      <c r="L162" s="67">
        <v>4.6990740740740744</v>
      </c>
      <c r="M162" s="67">
        <v>5.104166666666667</v>
      </c>
      <c r="N162" s="68">
        <v>5</v>
      </c>
      <c r="O162" s="26"/>
      <c r="P162" s="26"/>
      <c r="Q162" s="26"/>
      <c r="R162" s="26"/>
      <c r="S162" s="26"/>
      <c r="T162" s="26"/>
      <c r="U162" s="26"/>
      <c r="V162" s="26"/>
    </row>
    <row r="163" spans="1:22" x14ac:dyDescent="0.25">
      <c r="A163" s="26"/>
      <c r="B163" s="45" t="s">
        <v>120</v>
      </c>
      <c r="C163" s="67">
        <v>4.895833333333333</v>
      </c>
      <c r="D163" s="67">
        <v>4.3055555555555554</v>
      </c>
      <c r="E163" s="67">
        <v>4.3981481481481479</v>
      </c>
      <c r="F163" s="67">
        <v>3.9004629629629628</v>
      </c>
      <c r="G163" s="67">
        <v>3.4027777777777777</v>
      </c>
      <c r="H163" s="67">
        <v>3.2060185185185182</v>
      </c>
      <c r="I163" s="67">
        <v>3.1018518518518516</v>
      </c>
      <c r="J163" s="67">
        <v>3.1018518518518516</v>
      </c>
      <c r="K163" s="67">
        <v>3.7037037037037037</v>
      </c>
      <c r="L163" s="67">
        <v>4.3055555555555554</v>
      </c>
      <c r="M163" s="67">
        <v>4.5949074074074074</v>
      </c>
      <c r="N163" s="68">
        <v>4.8032407407407414</v>
      </c>
      <c r="O163" s="26"/>
      <c r="P163" s="26"/>
      <c r="Q163" s="26"/>
      <c r="R163" s="26"/>
      <c r="S163" s="26"/>
      <c r="T163" s="26"/>
      <c r="U163" s="26"/>
      <c r="V163" s="26"/>
    </row>
    <row r="164" spans="1:22" x14ac:dyDescent="0.25">
      <c r="A164" s="26"/>
      <c r="B164" s="45" t="s">
        <v>121</v>
      </c>
      <c r="C164" s="67">
        <v>2.9976851851851851</v>
      </c>
      <c r="D164" s="67">
        <v>2.9050925925925926</v>
      </c>
      <c r="E164" s="67">
        <v>2.800925925925926</v>
      </c>
      <c r="F164" s="67">
        <v>2.6041666666666665</v>
      </c>
      <c r="G164" s="67">
        <v>2.0949074074074074</v>
      </c>
      <c r="H164" s="67">
        <v>1.8981481481481479</v>
      </c>
      <c r="I164" s="67">
        <v>1.8981481481481479</v>
      </c>
      <c r="J164" s="67">
        <v>1.8981481481481479</v>
      </c>
      <c r="K164" s="67">
        <v>1.8055555555555556</v>
      </c>
      <c r="L164" s="67">
        <v>2.0949074074074074</v>
      </c>
      <c r="M164" s="67">
        <v>2.5</v>
      </c>
      <c r="N164" s="68">
        <v>2.9050925925925926</v>
      </c>
      <c r="O164" s="26"/>
      <c r="P164" s="26"/>
      <c r="Q164" s="26"/>
      <c r="R164" s="26"/>
      <c r="S164" s="26"/>
      <c r="T164" s="26"/>
      <c r="U164" s="26"/>
      <c r="V164" s="26"/>
    </row>
    <row r="165" spans="1:22" x14ac:dyDescent="0.25">
      <c r="A165" s="26"/>
      <c r="B165" s="45" t="s">
        <v>122</v>
      </c>
      <c r="C165" s="67">
        <v>5.1967592592592595</v>
      </c>
      <c r="D165" s="67">
        <v>5.3009259259259256</v>
      </c>
      <c r="E165" s="67">
        <v>5.1967592592592586</v>
      </c>
      <c r="F165" s="67">
        <v>5.3009259259259256</v>
      </c>
      <c r="G165" s="67">
        <v>4.6990740740740744</v>
      </c>
      <c r="H165" s="67">
        <v>4.2013888888888884</v>
      </c>
      <c r="I165" s="67">
        <v>3.7037037037037037</v>
      </c>
      <c r="J165" s="67">
        <v>3.4953703703703702</v>
      </c>
      <c r="K165" s="67">
        <v>3.7037037037037037</v>
      </c>
      <c r="L165" s="67">
        <v>3.9004629629629628</v>
      </c>
      <c r="M165" s="67">
        <v>4.502314814814814</v>
      </c>
      <c r="N165" s="68">
        <v>5</v>
      </c>
      <c r="O165" s="26"/>
      <c r="P165" s="26"/>
      <c r="Q165" s="26"/>
      <c r="R165" s="26"/>
      <c r="S165" s="26"/>
      <c r="T165" s="26"/>
      <c r="U165" s="26"/>
      <c r="V165" s="26"/>
    </row>
    <row r="166" spans="1:22" x14ac:dyDescent="0.25">
      <c r="A166" s="26"/>
      <c r="B166" s="45" t="s">
        <v>123</v>
      </c>
      <c r="C166" s="67">
        <v>3.7962962962962963</v>
      </c>
      <c r="D166" s="67">
        <v>3.7037037037037037</v>
      </c>
      <c r="E166" s="67">
        <v>3.9004629629629628</v>
      </c>
      <c r="F166" s="67">
        <v>3.5995370370370372</v>
      </c>
      <c r="G166" s="67">
        <v>3.1018518518518516</v>
      </c>
      <c r="H166" s="67">
        <v>2.9976851851851851</v>
      </c>
      <c r="I166" s="67">
        <v>2.9976851851851851</v>
      </c>
      <c r="J166" s="67">
        <v>2.6967592592592595</v>
      </c>
      <c r="K166" s="67">
        <v>2.6967592592592595</v>
      </c>
      <c r="L166" s="67">
        <v>2.9976851851851851</v>
      </c>
      <c r="M166" s="67">
        <v>3.5995370370370372</v>
      </c>
      <c r="N166" s="68">
        <v>3.7962962962962958</v>
      </c>
      <c r="O166" s="26"/>
      <c r="P166" s="26"/>
      <c r="Q166" s="26"/>
      <c r="R166" s="26"/>
      <c r="S166" s="26"/>
      <c r="T166" s="26"/>
      <c r="U166" s="26"/>
      <c r="V166" s="26"/>
    </row>
    <row r="167" spans="1:22" x14ac:dyDescent="0.25">
      <c r="A167" s="26"/>
      <c r="B167" s="45" t="s">
        <v>124</v>
      </c>
      <c r="C167" s="67">
        <v>3.2060185185185186</v>
      </c>
      <c r="D167" s="67">
        <v>3.2060185185185182</v>
      </c>
      <c r="E167" s="67">
        <v>3.2986111111111112</v>
      </c>
      <c r="F167" s="67">
        <v>3.1018518518518516</v>
      </c>
      <c r="G167" s="67">
        <v>2.800925925925926</v>
      </c>
      <c r="H167" s="67">
        <v>2.6041666666666665</v>
      </c>
      <c r="I167" s="67">
        <v>2.3958333333333335</v>
      </c>
      <c r="J167" s="67">
        <v>2.3032407407407405</v>
      </c>
      <c r="K167" s="67">
        <v>2.3958333333333335</v>
      </c>
      <c r="L167" s="67">
        <v>2.6967592592592595</v>
      </c>
      <c r="M167" s="67">
        <v>3.2986111111111112</v>
      </c>
      <c r="N167" s="68">
        <v>3.1018518518518516</v>
      </c>
      <c r="O167" s="26"/>
      <c r="P167" s="26"/>
      <c r="Q167" s="26"/>
      <c r="R167" s="26"/>
      <c r="S167" s="26"/>
      <c r="T167" s="26"/>
      <c r="U167" s="26"/>
      <c r="V167" s="26"/>
    </row>
    <row r="168" spans="1:22" x14ac:dyDescent="0.25">
      <c r="A168" s="26"/>
      <c r="B168" s="45" t="s">
        <v>125</v>
      </c>
      <c r="C168" s="67">
        <v>4.2013888888888893</v>
      </c>
      <c r="D168" s="67">
        <v>4.502314814814814</v>
      </c>
      <c r="E168" s="67">
        <v>4.502314814814814</v>
      </c>
      <c r="F168" s="67">
        <v>4.3981481481481479</v>
      </c>
      <c r="G168" s="67">
        <v>4.502314814814814</v>
      </c>
      <c r="H168" s="67">
        <v>4.3055555555555554</v>
      </c>
      <c r="I168" s="67">
        <v>4.3981481481481479</v>
      </c>
      <c r="J168" s="67">
        <v>4.502314814814814</v>
      </c>
      <c r="K168" s="67">
        <v>4.0046296296296298</v>
      </c>
      <c r="L168" s="67">
        <v>4.0972222222222223</v>
      </c>
      <c r="M168" s="67">
        <v>4.0972222222222223</v>
      </c>
      <c r="N168" s="68">
        <v>4.2013888888888884</v>
      </c>
      <c r="O168" s="26"/>
      <c r="P168" s="26"/>
      <c r="Q168" s="26"/>
      <c r="R168" s="26"/>
      <c r="S168" s="26"/>
      <c r="T168" s="26"/>
      <c r="U168" s="26"/>
      <c r="V168" s="26"/>
    </row>
    <row r="169" spans="1:22" x14ac:dyDescent="0.25">
      <c r="A169" s="26"/>
      <c r="B169" s="45" t="s">
        <v>126</v>
      </c>
      <c r="C169" s="67">
        <v>2.3958333333333335</v>
      </c>
      <c r="D169" s="67">
        <v>2.6967592592592595</v>
      </c>
      <c r="E169" s="67">
        <v>2.800925925925926</v>
      </c>
      <c r="F169" s="67">
        <v>2.6041666666666665</v>
      </c>
      <c r="G169" s="67">
        <v>2.0949074074074074</v>
      </c>
      <c r="H169" s="67">
        <v>1.7013888888888888</v>
      </c>
      <c r="I169" s="67">
        <v>1.5972222222222221</v>
      </c>
      <c r="J169" s="67">
        <v>1.400462962962963</v>
      </c>
      <c r="K169" s="67">
        <v>1.5046296296296298</v>
      </c>
      <c r="L169" s="67">
        <v>1.7013888888888888</v>
      </c>
      <c r="M169" s="67">
        <v>2.199074074074074</v>
      </c>
      <c r="N169" s="68">
        <v>2.199074074074074</v>
      </c>
      <c r="O169" s="26"/>
      <c r="P169" s="26"/>
      <c r="Q169" s="26"/>
      <c r="R169" s="26"/>
      <c r="S169" s="26"/>
      <c r="T169" s="26"/>
      <c r="U169" s="26"/>
      <c r="V169" s="26"/>
    </row>
    <row r="170" spans="1:22" x14ac:dyDescent="0.25">
      <c r="A170" s="26"/>
      <c r="B170" s="45" t="s">
        <v>127</v>
      </c>
      <c r="C170" s="67">
        <v>3.1018518518518516</v>
      </c>
      <c r="D170" s="67">
        <v>3.4027777777777777</v>
      </c>
      <c r="E170" s="67">
        <v>3.5995370370370372</v>
      </c>
      <c r="F170" s="67">
        <v>3.4953703703703702</v>
      </c>
      <c r="G170" s="67">
        <v>2.9976851851851851</v>
      </c>
      <c r="H170" s="67">
        <v>2.9050925925925926</v>
      </c>
      <c r="I170" s="67">
        <v>2.6967592592592595</v>
      </c>
      <c r="J170" s="67">
        <v>2.6041666666666665</v>
      </c>
      <c r="K170" s="67">
        <v>2.6967592592592595</v>
      </c>
      <c r="L170" s="67">
        <v>2.800925925925926</v>
      </c>
      <c r="M170" s="67">
        <v>3.1018518518518516</v>
      </c>
      <c r="N170" s="68">
        <v>2.9976851851851851</v>
      </c>
      <c r="O170" s="26"/>
      <c r="P170" s="26"/>
      <c r="Q170" s="26"/>
      <c r="R170" s="26"/>
      <c r="S170" s="26"/>
      <c r="T170" s="26"/>
      <c r="U170" s="26"/>
      <c r="V170" s="26"/>
    </row>
    <row r="171" spans="1:22" x14ac:dyDescent="0.25">
      <c r="A171" s="26"/>
      <c r="B171" s="45" t="s">
        <v>128</v>
      </c>
      <c r="C171" s="67">
        <v>1.2962962962962963</v>
      </c>
      <c r="D171" s="67">
        <v>1.5046296296296298</v>
      </c>
      <c r="E171" s="67">
        <v>1.8981481481481479</v>
      </c>
      <c r="F171" s="67">
        <v>1.8055555555555556</v>
      </c>
      <c r="G171" s="67">
        <v>1.5972222222222221</v>
      </c>
      <c r="H171" s="67">
        <v>1.5046296296296298</v>
      </c>
      <c r="I171" s="67">
        <v>1.5046296296296298</v>
      </c>
      <c r="J171" s="67">
        <v>1.400462962962963</v>
      </c>
      <c r="K171" s="67">
        <v>1.2037037037037035</v>
      </c>
      <c r="L171" s="67">
        <v>1.400462962962963</v>
      </c>
      <c r="M171" s="67">
        <v>1.400462962962963</v>
      </c>
      <c r="N171" s="68">
        <v>1.400462962962963</v>
      </c>
      <c r="O171" s="26"/>
      <c r="P171" s="26"/>
      <c r="Q171" s="26"/>
      <c r="R171" s="26"/>
      <c r="S171" s="26"/>
      <c r="T171" s="26"/>
      <c r="U171" s="26"/>
      <c r="V171" s="26"/>
    </row>
    <row r="172" spans="1:22" x14ac:dyDescent="0.25">
      <c r="A172" s="26"/>
      <c r="B172" s="45" t="s">
        <v>129</v>
      </c>
      <c r="C172" s="67">
        <v>1.8981481481481481</v>
      </c>
      <c r="D172" s="67">
        <v>2.3032407407407405</v>
      </c>
      <c r="E172" s="67">
        <v>2.6041666666666665</v>
      </c>
      <c r="F172" s="67">
        <v>2.5</v>
      </c>
      <c r="G172" s="67">
        <v>2.3032407407407405</v>
      </c>
      <c r="H172" s="67">
        <v>2.3032407407407405</v>
      </c>
      <c r="I172" s="67">
        <v>2.3032407407407405</v>
      </c>
      <c r="J172" s="67">
        <v>2.199074074074074</v>
      </c>
      <c r="K172" s="67">
        <v>2.0023148148148149</v>
      </c>
      <c r="L172" s="67">
        <v>1.8055555555555556</v>
      </c>
      <c r="M172" s="67">
        <v>1.8981481481481479</v>
      </c>
      <c r="N172" s="68">
        <v>2.0023148148148149</v>
      </c>
      <c r="O172" s="26"/>
      <c r="P172" s="26"/>
      <c r="Q172" s="26"/>
      <c r="R172" s="26"/>
      <c r="S172" s="26"/>
      <c r="T172" s="26"/>
      <c r="U172" s="26"/>
      <c r="V172" s="26"/>
    </row>
    <row r="173" spans="1:22" x14ac:dyDescent="0.25">
      <c r="A173" s="26"/>
      <c r="B173" s="45" t="s">
        <v>130</v>
      </c>
      <c r="C173" s="67">
        <v>3.9004629629629628</v>
      </c>
      <c r="D173" s="67">
        <v>3.4953703703703702</v>
      </c>
      <c r="E173" s="67">
        <v>3.7037037037037037</v>
      </c>
      <c r="F173" s="67">
        <v>3.7037037037037037</v>
      </c>
      <c r="G173" s="67">
        <v>3.7962962962962958</v>
      </c>
      <c r="H173" s="67">
        <v>3.7037037037037037</v>
      </c>
      <c r="I173" s="67">
        <v>3.5995370370370372</v>
      </c>
      <c r="J173" s="67">
        <v>3.4953703703703702</v>
      </c>
      <c r="K173" s="67">
        <v>3.9004629629629628</v>
      </c>
      <c r="L173" s="67">
        <v>4.0046296296296298</v>
      </c>
      <c r="M173" s="67">
        <v>4.0972222222222223</v>
      </c>
      <c r="N173" s="68">
        <v>4.0046296296296298</v>
      </c>
      <c r="O173" s="26"/>
      <c r="P173" s="26"/>
      <c r="Q173" s="26"/>
      <c r="R173" s="26"/>
      <c r="S173" s="26"/>
      <c r="T173" s="26"/>
      <c r="U173" s="26"/>
      <c r="V173" s="26"/>
    </row>
    <row r="174" spans="1:22" ht="26.25" x14ac:dyDescent="0.25">
      <c r="A174" s="26"/>
      <c r="B174" s="46" t="s">
        <v>131</v>
      </c>
      <c r="C174" s="69">
        <v>5.6018518518518521</v>
      </c>
      <c r="D174" s="69">
        <v>5.4050925925925926</v>
      </c>
      <c r="E174" s="69">
        <v>5.706018518518519</v>
      </c>
      <c r="F174" s="69">
        <v>5.3009259259259256</v>
      </c>
      <c r="G174" s="69">
        <v>5</v>
      </c>
      <c r="H174" s="69">
        <v>4.5949074074074074</v>
      </c>
      <c r="I174" s="69">
        <v>4.502314814814814</v>
      </c>
      <c r="J174" s="69">
        <v>4.5949074074074074</v>
      </c>
      <c r="K174" s="69">
        <v>4.6990740740740744</v>
      </c>
      <c r="L174" s="69">
        <v>4.6990740740740744</v>
      </c>
      <c r="M174" s="69">
        <v>5.4050925925925926</v>
      </c>
      <c r="N174" s="70">
        <v>5.4976851851851851</v>
      </c>
      <c r="O174" s="26"/>
      <c r="P174" s="26"/>
      <c r="Q174" s="26"/>
      <c r="R174" s="26"/>
      <c r="S174" s="26"/>
      <c r="T174" s="26"/>
      <c r="U174" s="26"/>
      <c r="V174" s="26"/>
    </row>
    <row r="175" spans="1:22" x14ac:dyDescent="0.25">
      <c r="A175" s="26"/>
      <c r="B175" s="593" t="s">
        <v>565</v>
      </c>
      <c r="C175" s="593"/>
      <c r="D175" s="593"/>
      <c r="E175" s="593"/>
      <c r="F175" s="593"/>
      <c r="G175" s="593"/>
      <c r="H175" s="593"/>
      <c r="I175" s="593"/>
      <c r="J175" s="593"/>
      <c r="K175" s="593"/>
      <c r="L175" s="593"/>
      <c r="M175" s="593"/>
      <c r="N175" s="593"/>
      <c r="O175" s="26"/>
      <c r="P175" s="26"/>
      <c r="Q175" s="26"/>
      <c r="R175" s="26"/>
      <c r="S175" s="26"/>
      <c r="T175" s="26"/>
      <c r="U175" s="26"/>
      <c r="V175" s="26"/>
    </row>
    <row r="176" spans="1:22" x14ac:dyDescent="0.25">
      <c r="A176" s="26"/>
      <c r="B176" s="26"/>
      <c r="C176" s="26"/>
      <c r="D176" s="26"/>
      <c r="E176" s="26"/>
      <c r="F176" s="26"/>
      <c r="G176" s="26"/>
      <c r="H176" s="26"/>
      <c r="I176" s="26"/>
      <c r="J176" s="26"/>
      <c r="K176" s="26"/>
      <c r="L176" s="26"/>
      <c r="M176" s="26"/>
      <c r="N176" s="26"/>
      <c r="O176" s="26"/>
      <c r="P176" s="26"/>
      <c r="Q176" s="26"/>
      <c r="R176" s="26"/>
      <c r="S176" s="26"/>
      <c r="T176" s="26"/>
      <c r="U176" s="26"/>
      <c r="V176" s="26"/>
    </row>
    <row r="177" spans="1:22" x14ac:dyDescent="0.25">
      <c r="A177" s="26"/>
      <c r="B177" s="26"/>
      <c r="C177" s="26"/>
      <c r="D177" s="26"/>
      <c r="E177" s="26"/>
      <c r="F177" s="26"/>
      <c r="G177" s="26"/>
      <c r="H177" s="26"/>
      <c r="I177" s="26"/>
      <c r="J177" s="26"/>
      <c r="K177" s="26"/>
      <c r="L177" s="26"/>
      <c r="M177" s="26"/>
      <c r="N177" s="26"/>
      <c r="O177" s="26"/>
      <c r="P177" s="26"/>
      <c r="Q177" s="26"/>
      <c r="R177" s="26"/>
      <c r="S177" s="26"/>
      <c r="T177" s="26"/>
      <c r="U177" s="26"/>
      <c r="V177" s="26"/>
    </row>
    <row r="178" spans="1:22" x14ac:dyDescent="0.25">
      <c r="A178" s="26"/>
      <c r="B178" s="42"/>
      <c r="C178" s="42"/>
      <c r="D178" s="42"/>
      <c r="E178" s="42"/>
      <c r="F178" s="42"/>
      <c r="G178" s="42"/>
      <c r="H178" s="42"/>
      <c r="I178" s="42"/>
      <c r="J178" s="42"/>
      <c r="K178" s="42"/>
      <c r="L178" s="42"/>
      <c r="M178" s="42"/>
      <c r="N178" s="42"/>
      <c r="O178" s="26"/>
      <c r="P178" s="26"/>
      <c r="Q178" s="26"/>
      <c r="R178" s="26"/>
      <c r="S178" s="26"/>
      <c r="T178" s="26"/>
      <c r="U178" s="26"/>
      <c r="V178" s="26"/>
    </row>
    <row r="179" spans="1:22" x14ac:dyDescent="0.25">
      <c r="A179" s="26"/>
      <c r="O179" s="26"/>
      <c r="P179" s="26"/>
      <c r="Q179" s="26"/>
      <c r="R179" s="26"/>
      <c r="S179" s="26"/>
      <c r="T179" s="26"/>
      <c r="U179" s="26"/>
      <c r="V179" s="26"/>
    </row>
    <row r="180" spans="1:22" x14ac:dyDescent="0.25">
      <c r="A180" s="26"/>
      <c r="B180" s="588" t="s">
        <v>169</v>
      </c>
      <c r="C180" s="589"/>
      <c r="D180" s="589"/>
      <c r="E180" s="589"/>
      <c r="F180" s="589"/>
      <c r="G180" s="589"/>
      <c r="H180" s="589"/>
      <c r="I180" s="589"/>
      <c r="J180" s="589"/>
      <c r="K180" s="589"/>
      <c r="L180" s="589"/>
      <c r="M180" s="589"/>
      <c r="N180" s="590"/>
      <c r="O180" s="26"/>
      <c r="P180" s="26"/>
      <c r="Q180" s="26"/>
      <c r="R180" s="26"/>
      <c r="S180" s="26"/>
      <c r="T180" s="26"/>
      <c r="U180" s="26"/>
      <c r="V180" s="26"/>
    </row>
    <row r="181" spans="1:22" x14ac:dyDescent="0.25">
      <c r="A181" s="26"/>
      <c r="B181" s="60"/>
      <c r="C181" s="53" t="s">
        <v>152</v>
      </c>
      <c r="D181" s="53" t="s">
        <v>153</v>
      </c>
      <c r="E181" s="53" t="s">
        <v>154</v>
      </c>
      <c r="F181" s="53" t="s">
        <v>155</v>
      </c>
      <c r="G181" s="53" t="s">
        <v>156</v>
      </c>
      <c r="H181" s="53" t="s">
        <v>157</v>
      </c>
      <c r="I181" s="53" t="s">
        <v>158</v>
      </c>
      <c r="J181" s="53" t="s">
        <v>159</v>
      </c>
      <c r="K181" s="53" t="s">
        <v>160</v>
      </c>
      <c r="L181" s="53" t="s">
        <v>161</v>
      </c>
      <c r="M181" s="53" t="s">
        <v>162</v>
      </c>
      <c r="N181" s="54" t="s">
        <v>163</v>
      </c>
      <c r="O181" s="26"/>
      <c r="P181" s="26"/>
      <c r="Q181" s="26"/>
      <c r="R181" s="26"/>
      <c r="S181" s="26"/>
      <c r="T181" s="26"/>
      <c r="U181" s="26"/>
      <c r="V181" s="26"/>
    </row>
    <row r="182" spans="1:22" x14ac:dyDescent="0.25">
      <c r="A182" s="26"/>
      <c r="B182" s="45" t="s">
        <v>104</v>
      </c>
      <c r="C182" s="51">
        <v>0.87</v>
      </c>
      <c r="D182" s="51">
        <v>0.8</v>
      </c>
      <c r="E182" s="51">
        <v>0.73</v>
      </c>
      <c r="F182" s="51">
        <v>0.68</v>
      </c>
      <c r="G182" s="51">
        <v>0.69</v>
      </c>
      <c r="H182" s="51">
        <v>0.69</v>
      </c>
      <c r="I182" s="51">
        <v>0.71</v>
      </c>
      <c r="J182" s="51">
        <v>0.76</v>
      </c>
      <c r="K182" s="51">
        <v>0.79</v>
      </c>
      <c r="L182" s="51">
        <v>0.83</v>
      </c>
      <c r="M182" s="51">
        <v>0.84</v>
      </c>
      <c r="N182" s="56">
        <v>0.88</v>
      </c>
      <c r="O182" s="26"/>
      <c r="P182" s="26"/>
      <c r="Q182" s="26"/>
      <c r="R182" s="26"/>
      <c r="S182" s="26"/>
      <c r="T182" s="26"/>
      <c r="U182" s="26"/>
      <c r="V182" s="26"/>
    </row>
    <row r="183" spans="1:22" x14ac:dyDescent="0.25">
      <c r="A183" s="26"/>
      <c r="B183" s="45" t="s">
        <v>105</v>
      </c>
      <c r="C183" s="51">
        <v>0.89</v>
      </c>
      <c r="D183" s="51">
        <v>0.86</v>
      </c>
      <c r="E183" s="51">
        <v>0.82</v>
      </c>
      <c r="F183" s="51">
        <v>0.81</v>
      </c>
      <c r="G183" s="51">
        <v>0.78</v>
      </c>
      <c r="H183" s="51">
        <v>0.76</v>
      </c>
      <c r="I183" s="51">
        <v>0.8</v>
      </c>
      <c r="J183" s="51">
        <v>0.8</v>
      </c>
      <c r="K183" s="51">
        <v>0.83</v>
      </c>
      <c r="L183" s="51">
        <v>0.87</v>
      </c>
      <c r="M183" s="51">
        <v>0.9</v>
      </c>
      <c r="N183" s="56">
        <v>0.9</v>
      </c>
      <c r="O183" s="26"/>
      <c r="P183" s="26"/>
      <c r="Q183" s="26"/>
      <c r="R183" s="26"/>
      <c r="S183" s="26"/>
      <c r="T183" s="26"/>
      <c r="U183" s="26"/>
      <c r="V183" s="26"/>
    </row>
    <row r="184" spans="1:22" x14ac:dyDescent="0.25">
      <c r="A184" s="26"/>
      <c r="B184" s="45" t="s">
        <v>106</v>
      </c>
      <c r="C184" s="51">
        <v>0.82</v>
      </c>
      <c r="D184" s="51">
        <v>0.81</v>
      </c>
      <c r="E184" s="51">
        <v>0.73</v>
      </c>
      <c r="F184" s="51">
        <v>0.69</v>
      </c>
      <c r="G184" s="51">
        <v>0.71</v>
      </c>
      <c r="H184" s="51">
        <v>0.7</v>
      </c>
      <c r="I184" s="51">
        <v>0.69</v>
      </c>
      <c r="J184" s="51">
        <v>0.7</v>
      </c>
      <c r="K184" s="51">
        <v>0.84</v>
      </c>
      <c r="L184" s="51">
        <v>0.78</v>
      </c>
      <c r="M184" s="51">
        <v>0.83</v>
      </c>
      <c r="N184" s="56">
        <v>0.76</v>
      </c>
      <c r="O184" s="26"/>
      <c r="P184" s="26"/>
      <c r="Q184" s="26"/>
      <c r="R184" s="26"/>
      <c r="S184" s="26"/>
      <c r="T184" s="26"/>
      <c r="U184" s="26"/>
      <c r="V184" s="26"/>
    </row>
    <row r="185" spans="1:22" x14ac:dyDescent="0.25">
      <c r="A185" s="26"/>
      <c r="B185" s="45" t="s">
        <v>107</v>
      </c>
      <c r="C185" s="51">
        <v>0.78</v>
      </c>
      <c r="D185" s="51">
        <v>0.72</v>
      </c>
      <c r="E185" s="51">
        <v>0.68</v>
      </c>
      <c r="F185" s="51">
        <v>0.64</v>
      </c>
      <c r="G185" s="51">
        <v>0.65</v>
      </c>
      <c r="H185" s="51">
        <v>0.67</v>
      </c>
      <c r="I185" s="51">
        <v>0.66</v>
      </c>
      <c r="J185" s="51">
        <v>0.69</v>
      </c>
      <c r="K185" s="51">
        <v>0.72</v>
      </c>
      <c r="L185" s="51">
        <v>0.77</v>
      </c>
      <c r="M185" s="51">
        <v>0.83</v>
      </c>
      <c r="N185" s="56">
        <v>0.82</v>
      </c>
      <c r="O185" s="26"/>
      <c r="P185" s="26"/>
      <c r="Q185" s="26"/>
      <c r="R185" s="26"/>
      <c r="S185" s="26"/>
      <c r="T185" s="26"/>
      <c r="U185" s="26"/>
      <c r="V185" s="26"/>
    </row>
    <row r="186" spans="1:22" x14ac:dyDescent="0.25">
      <c r="A186" s="26"/>
      <c r="B186" s="45" t="s">
        <v>108</v>
      </c>
      <c r="C186" s="51">
        <v>0.76</v>
      </c>
      <c r="D186" s="51">
        <v>0.71</v>
      </c>
      <c r="E186" s="51">
        <v>0.66</v>
      </c>
      <c r="F186" s="51">
        <v>0.56000000000000005</v>
      </c>
      <c r="G186" s="51">
        <v>0.47</v>
      </c>
      <c r="H186" s="51">
        <v>0.42</v>
      </c>
      <c r="I186" s="51">
        <v>0.42</v>
      </c>
      <c r="J186" s="51">
        <v>0.44</v>
      </c>
      <c r="K186" s="51">
        <v>0.52</v>
      </c>
      <c r="L186" s="51">
        <v>0.54</v>
      </c>
      <c r="M186" s="51">
        <v>0.65</v>
      </c>
      <c r="N186" s="56">
        <v>0.76</v>
      </c>
      <c r="O186" s="26"/>
      <c r="P186" s="26"/>
      <c r="Q186" s="26"/>
      <c r="R186" s="26"/>
      <c r="S186" s="26"/>
      <c r="T186" s="26"/>
      <c r="U186" s="26"/>
      <c r="V186" s="26"/>
    </row>
    <row r="187" spans="1:22" ht="26.25" x14ac:dyDescent="0.25">
      <c r="A187" s="26"/>
      <c r="B187" s="45" t="s">
        <v>109</v>
      </c>
      <c r="C187" s="51">
        <v>0.89</v>
      </c>
      <c r="D187" s="51">
        <v>0.84</v>
      </c>
      <c r="E187" s="51">
        <v>0.77</v>
      </c>
      <c r="F187" s="51">
        <v>0.7</v>
      </c>
      <c r="G187" s="51">
        <v>0.71</v>
      </c>
      <c r="H187" s="51">
        <v>0.7</v>
      </c>
      <c r="I187" s="51">
        <v>0.69</v>
      </c>
      <c r="J187" s="51">
        <v>0.72</v>
      </c>
      <c r="K187" s="51">
        <v>0.78</v>
      </c>
      <c r="L187" s="51">
        <v>0.82</v>
      </c>
      <c r="M187" s="51">
        <v>0.87</v>
      </c>
      <c r="N187" s="56">
        <v>0.89</v>
      </c>
      <c r="O187" s="26"/>
      <c r="P187" s="26"/>
      <c r="Q187" s="26"/>
      <c r="R187" s="26"/>
      <c r="S187" s="26"/>
      <c r="T187" s="26"/>
      <c r="U187" s="26"/>
      <c r="V187" s="26"/>
    </row>
    <row r="188" spans="1:22" x14ac:dyDescent="0.25">
      <c r="A188" s="26"/>
      <c r="B188" s="45" t="s">
        <v>110</v>
      </c>
      <c r="C188" s="51">
        <v>0.92</v>
      </c>
      <c r="D188" s="51">
        <v>0.9</v>
      </c>
      <c r="E188" s="51">
        <v>0.87</v>
      </c>
      <c r="F188" s="51">
        <v>0.77</v>
      </c>
      <c r="G188" s="51">
        <v>0.7</v>
      </c>
      <c r="H188" s="51">
        <v>0.72</v>
      </c>
      <c r="I188" s="51">
        <v>0.76</v>
      </c>
      <c r="J188" s="51">
        <v>0.8</v>
      </c>
      <c r="K188" s="51">
        <v>0.85</v>
      </c>
      <c r="L188" s="51">
        <v>0.87</v>
      </c>
      <c r="M188" s="51">
        <v>0.91</v>
      </c>
      <c r="N188" s="56">
        <v>0.92</v>
      </c>
      <c r="O188" s="26"/>
      <c r="P188" s="26"/>
      <c r="Q188" s="26"/>
      <c r="R188" s="26"/>
      <c r="S188" s="26"/>
      <c r="T188" s="26"/>
      <c r="U188" s="26"/>
      <c r="V188" s="26"/>
    </row>
    <row r="189" spans="1:22" x14ac:dyDescent="0.25">
      <c r="A189" s="26"/>
      <c r="B189" s="45" t="s">
        <v>111</v>
      </c>
      <c r="C189" s="51">
        <v>0.88</v>
      </c>
      <c r="D189" s="51">
        <v>0.86</v>
      </c>
      <c r="E189" s="51">
        <v>0.81</v>
      </c>
      <c r="F189" s="51">
        <v>0.76</v>
      </c>
      <c r="G189" s="51">
        <v>0.68</v>
      </c>
      <c r="H189" s="51">
        <v>0.72</v>
      </c>
      <c r="I189" s="51">
        <v>0.78</v>
      </c>
      <c r="J189" s="51">
        <v>0.82</v>
      </c>
      <c r="K189" s="51">
        <v>0.85</v>
      </c>
      <c r="L189" s="51">
        <v>0.87</v>
      </c>
      <c r="M189" s="51">
        <v>0.9</v>
      </c>
      <c r="N189" s="56">
        <v>0.9</v>
      </c>
      <c r="O189" s="26"/>
      <c r="P189" s="26"/>
      <c r="Q189" s="26"/>
      <c r="R189" s="26"/>
      <c r="S189" s="26"/>
      <c r="T189" s="26"/>
      <c r="U189" s="26"/>
      <c r="V189" s="26"/>
    </row>
    <row r="190" spans="1:22" x14ac:dyDescent="0.25">
      <c r="A190" s="26"/>
      <c r="B190" s="45" t="s">
        <v>112</v>
      </c>
      <c r="C190" s="51">
        <v>0.98</v>
      </c>
      <c r="D190" s="51">
        <v>0.93</v>
      </c>
      <c r="E190" s="51">
        <v>0.87</v>
      </c>
      <c r="F190" s="51">
        <v>0.81</v>
      </c>
      <c r="G190" s="51">
        <v>0.7</v>
      </c>
      <c r="H190" s="51">
        <v>0.69</v>
      </c>
      <c r="I190" s="51">
        <v>0.71</v>
      </c>
      <c r="J190" s="51">
        <v>0.81</v>
      </c>
      <c r="K190" s="51">
        <v>0.84</v>
      </c>
      <c r="L190" s="51">
        <v>0.86</v>
      </c>
      <c r="M190" s="51">
        <v>0.91</v>
      </c>
      <c r="N190" s="56">
        <v>0.99</v>
      </c>
      <c r="O190" s="26"/>
      <c r="P190" s="26"/>
      <c r="Q190" s="26"/>
      <c r="R190" s="26"/>
      <c r="S190" s="26"/>
      <c r="T190" s="26"/>
      <c r="U190" s="26"/>
      <c r="V190" s="26"/>
    </row>
    <row r="191" spans="1:22" x14ac:dyDescent="0.25">
      <c r="A191" s="26"/>
      <c r="B191" s="45" t="s">
        <v>113</v>
      </c>
      <c r="C191" s="55">
        <v>0.88</v>
      </c>
      <c r="D191" s="55">
        <v>0.8</v>
      </c>
      <c r="E191" s="55">
        <v>0.74</v>
      </c>
      <c r="F191" s="55">
        <v>0.71</v>
      </c>
      <c r="G191" s="55">
        <v>0.71</v>
      </c>
      <c r="H191" s="55">
        <v>0.68</v>
      </c>
      <c r="I191" s="55">
        <v>0.64</v>
      </c>
      <c r="J191" s="55">
        <v>0.69</v>
      </c>
      <c r="K191" s="55">
        <v>0.74</v>
      </c>
      <c r="L191" s="55">
        <v>0.82</v>
      </c>
      <c r="M191" s="55">
        <v>0.86</v>
      </c>
      <c r="N191" s="59">
        <v>0.88</v>
      </c>
      <c r="O191" s="26"/>
      <c r="P191" s="26"/>
      <c r="Q191" s="26"/>
      <c r="R191" s="26"/>
      <c r="S191" s="26"/>
      <c r="T191" s="26"/>
      <c r="U191" s="26"/>
      <c r="V191" s="26"/>
    </row>
    <row r="192" spans="1:22" x14ac:dyDescent="0.25">
      <c r="A192" s="26"/>
      <c r="B192" s="45" t="s">
        <v>114</v>
      </c>
      <c r="C192" s="51">
        <v>0.86</v>
      </c>
      <c r="D192" s="51">
        <v>0.83</v>
      </c>
      <c r="E192" s="51">
        <v>0.78</v>
      </c>
      <c r="F192" s="51">
        <v>0.75</v>
      </c>
      <c r="G192" s="51">
        <v>0.74</v>
      </c>
      <c r="H192" s="51">
        <v>0.74</v>
      </c>
      <c r="I192" s="51">
        <v>0.75</v>
      </c>
      <c r="J192" s="51">
        <v>0.78</v>
      </c>
      <c r="K192" s="51">
        <v>0.81</v>
      </c>
      <c r="L192" s="51">
        <v>0.84</v>
      </c>
      <c r="M192" s="51">
        <v>0.86</v>
      </c>
      <c r="N192" s="56">
        <v>0.87</v>
      </c>
      <c r="O192" s="26"/>
      <c r="P192" s="26"/>
      <c r="Q192" s="26"/>
      <c r="R192" s="26"/>
      <c r="S192" s="26"/>
      <c r="T192" s="26"/>
      <c r="U192" s="26"/>
      <c r="V192" s="26"/>
    </row>
    <row r="193" spans="1:22" x14ac:dyDescent="0.25">
      <c r="A193" s="26"/>
      <c r="B193" s="45" t="s">
        <v>115</v>
      </c>
      <c r="C193" s="51">
        <v>0.79</v>
      </c>
      <c r="D193" s="51">
        <v>0.74</v>
      </c>
      <c r="E193" s="51">
        <v>0.74</v>
      </c>
      <c r="F193" s="51">
        <v>0.7</v>
      </c>
      <c r="G193" s="51">
        <v>0.64</v>
      </c>
      <c r="H193" s="51">
        <v>0.53</v>
      </c>
      <c r="I193" s="51">
        <v>0.5</v>
      </c>
      <c r="J193" s="51">
        <v>0.5</v>
      </c>
      <c r="K193" s="51">
        <v>0.59</v>
      </c>
      <c r="L193" s="51">
        <v>0.71</v>
      </c>
      <c r="M193" s="51">
        <v>0.8</v>
      </c>
      <c r="N193" s="56">
        <v>0.83</v>
      </c>
      <c r="O193" s="26"/>
      <c r="P193" s="26"/>
      <c r="Q193" s="26"/>
      <c r="R193" s="26"/>
      <c r="S193" s="26"/>
      <c r="T193" s="26"/>
      <c r="U193" s="26"/>
      <c r="V193" s="26"/>
    </row>
    <row r="194" spans="1:22" x14ac:dyDescent="0.25">
      <c r="A194" s="26"/>
      <c r="B194" s="45" t="s">
        <v>116</v>
      </c>
      <c r="C194" s="51">
        <v>0.84</v>
      </c>
      <c r="D194" s="51">
        <v>0.78</v>
      </c>
      <c r="E194" s="51">
        <v>0.73</v>
      </c>
      <c r="F194" s="51">
        <v>0.65</v>
      </c>
      <c r="G194" s="51">
        <v>0.64</v>
      </c>
      <c r="H194" s="51">
        <v>0.65</v>
      </c>
      <c r="I194" s="51">
        <v>0.62</v>
      </c>
      <c r="J194" s="51">
        <v>0.63</v>
      </c>
      <c r="K194" s="51">
        <v>0.69</v>
      </c>
      <c r="L194" s="51">
        <v>0.74</v>
      </c>
      <c r="M194" s="51">
        <v>0.85</v>
      </c>
      <c r="N194" s="56">
        <v>0.86</v>
      </c>
      <c r="O194" s="26"/>
      <c r="P194" s="26"/>
      <c r="Q194" s="26"/>
      <c r="R194" s="26"/>
      <c r="S194" s="26"/>
      <c r="T194" s="26"/>
      <c r="U194" s="26"/>
      <c r="V194" s="26"/>
    </row>
    <row r="195" spans="1:22" x14ac:dyDescent="0.25">
      <c r="A195" s="26"/>
      <c r="B195" s="45" t="s">
        <v>117</v>
      </c>
      <c r="C195" s="51">
        <v>0.89</v>
      </c>
      <c r="D195" s="51">
        <v>0.76</v>
      </c>
      <c r="E195" s="51">
        <v>0.86</v>
      </c>
      <c r="F195" s="51">
        <v>0.83</v>
      </c>
      <c r="G195" s="51">
        <v>0.76</v>
      </c>
      <c r="H195" s="51">
        <v>0.79</v>
      </c>
      <c r="I195" s="51">
        <v>0.81</v>
      </c>
      <c r="J195" s="51">
        <v>0.84</v>
      </c>
      <c r="K195" s="51">
        <v>0.86</v>
      </c>
      <c r="L195" s="51">
        <v>0.9</v>
      </c>
      <c r="M195" s="51">
        <v>0.91</v>
      </c>
      <c r="N195" s="56">
        <v>0.89</v>
      </c>
      <c r="O195" s="26"/>
      <c r="P195" s="26"/>
      <c r="Q195" s="26"/>
      <c r="R195" s="26"/>
      <c r="S195" s="26"/>
      <c r="T195" s="26"/>
      <c r="U195" s="26"/>
      <c r="V195" s="26"/>
    </row>
    <row r="196" spans="1:22" x14ac:dyDescent="0.25">
      <c r="A196" s="26"/>
      <c r="B196" s="45" t="s">
        <v>118</v>
      </c>
      <c r="C196" s="51">
        <v>0.77</v>
      </c>
      <c r="D196" s="51">
        <v>0.73</v>
      </c>
      <c r="E196" s="51">
        <v>0.67</v>
      </c>
      <c r="F196" s="51">
        <v>0.67</v>
      </c>
      <c r="G196" s="51">
        <v>0.68</v>
      </c>
      <c r="H196" s="51">
        <v>0.63</v>
      </c>
      <c r="I196" s="51">
        <v>0.61</v>
      </c>
      <c r="J196" s="51">
        <v>0.59</v>
      </c>
      <c r="K196" s="51">
        <v>0.67</v>
      </c>
      <c r="L196" s="51">
        <v>0.74</v>
      </c>
      <c r="M196" s="51">
        <v>0.79</v>
      </c>
      <c r="N196" s="56">
        <v>0.76</v>
      </c>
      <c r="O196" s="26"/>
      <c r="P196" s="26"/>
      <c r="Q196" s="26"/>
      <c r="R196" s="26"/>
      <c r="S196" s="26"/>
      <c r="T196" s="26"/>
      <c r="U196" s="26"/>
      <c r="V196" s="26"/>
    </row>
    <row r="197" spans="1:22" x14ac:dyDescent="0.25">
      <c r="A197" s="26"/>
      <c r="B197" s="45" t="s">
        <v>119</v>
      </c>
      <c r="C197" s="51">
        <v>0.95</v>
      </c>
      <c r="D197" s="51">
        <v>0.89</v>
      </c>
      <c r="E197" s="51">
        <v>0.82</v>
      </c>
      <c r="F197" s="51">
        <v>0.73</v>
      </c>
      <c r="G197" s="51">
        <v>0.69</v>
      </c>
      <c r="H197" s="51">
        <v>0.68</v>
      </c>
      <c r="I197" s="51">
        <v>0.73</v>
      </c>
      <c r="J197" s="51">
        <v>0.76</v>
      </c>
      <c r="K197" s="51">
        <v>0.78</v>
      </c>
      <c r="L197" s="51">
        <v>0.85</v>
      </c>
      <c r="M197" s="51">
        <v>0.9</v>
      </c>
      <c r="N197" s="56">
        <v>0.93</v>
      </c>
      <c r="O197" s="26"/>
      <c r="P197" s="26"/>
      <c r="Q197" s="26"/>
      <c r="R197" s="26"/>
      <c r="S197" s="26"/>
      <c r="T197" s="26"/>
      <c r="U197" s="26"/>
      <c r="V197" s="26"/>
    </row>
    <row r="198" spans="1:22" x14ac:dyDescent="0.25">
      <c r="A198" s="26"/>
      <c r="B198" s="45" t="s">
        <v>120</v>
      </c>
      <c r="C198" s="51">
        <v>0.85</v>
      </c>
      <c r="D198" s="51">
        <v>0.84</v>
      </c>
      <c r="E198" s="51">
        <v>0.81</v>
      </c>
      <c r="F198" s="51">
        <v>0.74</v>
      </c>
      <c r="G198" s="51">
        <v>0.74</v>
      </c>
      <c r="H198" s="51">
        <v>0.7</v>
      </c>
      <c r="I198" s="51">
        <v>0.74</v>
      </c>
      <c r="J198" s="51">
        <v>0.79</v>
      </c>
      <c r="K198" s="51">
        <v>0.81</v>
      </c>
      <c r="L198" s="51">
        <v>0.85</v>
      </c>
      <c r="M198" s="51">
        <v>0.88</v>
      </c>
      <c r="N198" s="56">
        <v>0.89</v>
      </c>
      <c r="O198" s="26"/>
      <c r="P198" s="26"/>
      <c r="Q198" s="26"/>
      <c r="R198" s="26"/>
      <c r="S198" s="26"/>
      <c r="T198" s="26"/>
      <c r="U198" s="26"/>
      <c r="V198" s="26"/>
    </row>
    <row r="199" spans="1:22" x14ac:dyDescent="0.25">
      <c r="A199" s="26"/>
      <c r="B199" s="45" t="s">
        <v>121</v>
      </c>
      <c r="C199" s="51">
        <v>0.9</v>
      </c>
      <c r="D199" s="51">
        <v>0.85</v>
      </c>
      <c r="E199" s="51">
        <v>0.77</v>
      </c>
      <c r="F199" s="51">
        <v>0.77</v>
      </c>
      <c r="G199" s="51">
        <v>0.71</v>
      </c>
      <c r="H199" s="51">
        <v>0.71</v>
      </c>
      <c r="I199" s="51">
        <v>0.69</v>
      </c>
      <c r="J199" s="51">
        <v>0.77</v>
      </c>
      <c r="K199" s="51">
        <v>0.83</v>
      </c>
      <c r="L199" s="51">
        <v>0.88</v>
      </c>
      <c r="M199" s="51">
        <v>0.91</v>
      </c>
      <c r="N199" s="56">
        <v>0.91</v>
      </c>
      <c r="O199" s="26"/>
      <c r="P199" s="26"/>
      <c r="Q199" s="26"/>
      <c r="R199" s="26"/>
      <c r="S199" s="26"/>
      <c r="T199" s="26"/>
      <c r="U199" s="26"/>
      <c r="V199" s="26"/>
    </row>
    <row r="200" spans="1:22" x14ac:dyDescent="0.25">
      <c r="A200" s="26"/>
      <c r="B200" s="45" t="s">
        <v>122</v>
      </c>
      <c r="C200" s="51">
        <v>0.78</v>
      </c>
      <c r="D200" s="51">
        <v>0.79</v>
      </c>
      <c r="E200" s="51">
        <v>0.76</v>
      </c>
      <c r="F200" s="51">
        <v>0.76</v>
      </c>
      <c r="G200" s="51">
        <v>0.72</v>
      </c>
      <c r="H200" s="51">
        <v>0.68</v>
      </c>
      <c r="I200" s="51">
        <v>0.67</v>
      </c>
      <c r="J200" s="51">
        <v>0.7</v>
      </c>
      <c r="K200" s="51">
        <v>0.74</v>
      </c>
      <c r="L200" s="51">
        <v>0.75</v>
      </c>
      <c r="M200" s="51">
        <v>0.75</v>
      </c>
      <c r="N200" s="56">
        <v>0.77</v>
      </c>
      <c r="O200" s="26"/>
      <c r="P200" s="26"/>
      <c r="Q200" s="26"/>
      <c r="R200" s="26"/>
      <c r="S200" s="26"/>
      <c r="T200" s="26"/>
      <c r="U200" s="26"/>
      <c r="V200" s="26"/>
    </row>
    <row r="201" spans="1:22" x14ac:dyDescent="0.25">
      <c r="A201" s="26"/>
      <c r="B201" s="45" t="s">
        <v>123</v>
      </c>
      <c r="C201" s="51">
        <v>0.9</v>
      </c>
      <c r="D201" s="51">
        <v>0.86</v>
      </c>
      <c r="E201" s="51">
        <v>0.82</v>
      </c>
      <c r="F201" s="51">
        <v>0.79</v>
      </c>
      <c r="G201" s="51">
        <v>0.75</v>
      </c>
      <c r="H201" s="51">
        <v>0.75</v>
      </c>
      <c r="I201" s="51">
        <v>0.78</v>
      </c>
      <c r="J201" s="51">
        <v>0.79</v>
      </c>
      <c r="K201" s="51">
        <v>0.83</v>
      </c>
      <c r="L201" s="51">
        <v>0.87</v>
      </c>
      <c r="M201" s="51">
        <v>0.9</v>
      </c>
      <c r="N201" s="56">
        <v>0.93</v>
      </c>
      <c r="O201" s="26"/>
      <c r="P201" s="26"/>
      <c r="Q201" s="26"/>
      <c r="R201" s="26"/>
      <c r="S201" s="26"/>
      <c r="T201" s="26"/>
      <c r="U201" s="26"/>
      <c r="V201" s="26"/>
    </row>
    <row r="202" spans="1:22" x14ac:dyDescent="0.25">
      <c r="A202" s="26"/>
      <c r="B202" s="45" t="s">
        <v>124</v>
      </c>
      <c r="C202" s="51">
        <v>0.95</v>
      </c>
      <c r="D202" s="51">
        <v>0.92</v>
      </c>
      <c r="E202" s="51">
        <v>0.83</v>
      </c>
      <c r="F202" s="51">
        <v>0.73</v>
      </c>
      <c r="G202" s="51">
        <v>0.7</v>
      </c>
      <c r="H202" s="51">
        <v>0.69</v>
      </c>
      <c r="I202" s="51">
        <v>0.71</v>
      </c>
      <c r="J202" s="51">
        <v>0.73</v>
      </c>
      <c r="K202" s="51">
        <v>0.81</v>
      </c>
      <c r="L202" s="51">
        <v>0.88</v>
      </c>
      <c r="M202" s="51">
        <v>0.91</v>
      </c>
      <c r="N202" s="56">
        <v>0.94</v>
      </c>
      <c r="O202" s="26"/>
      <c r="P202" s="26"/>
      <c r="Q202" s="26"/>
      <c r="R202" s="26"/>
      <c r="S202" s="26"/>
      <c r="T202" s="26"/>
      <c r="U202" s="26"/>
      <c r="V202" s="26"/>
    </row>
    <row r="203" spans="1:22" x14ac:dyDescent="0.25">
      <c r="A203" s="26"/>
      <c r="B203" s="45" t="s">
        <v>125</v>
      </c>
      <c r="C203" s="51">
        <v>0.92</v>
      </c>
      <c r="D203" s="51">
        <v>0.9</v>
      </c>
      <c r="E203" s="51">
        <v>0.81</v>
      </c>
      <c r="F203" s="51">
        <v>0.75</v>
      </c>
      <c r="G203" s="51">
        <v>0.74</v>
      </c>
      <c r="H203" s="51">
        <v>0.74</v>
      </c>
      <c r="I203" s="51">
        <v>0.74</v>
      </c>
      <c r="J203" s="51">
        <v>0.75</v>
      </c>
      <c r="K203" s="51">
        <v>0.82</v>
      </c>
      <c r="L203" s="51">
        <v>0.86</v>
      </c>
      <c r="M203" s="51">
        <v>0.89</v>
      </c>
      <c r="N203" s="56">
        <v>0.92</v>
      </c>
      <c r="O203" s="26"/>
      <c r="P203" s="26"/>
      <c r="Q203" s="26"/>
      <c r="R203" s="26"/>
      <c r="S203" s="26"/>
      <c r="T203" s="26"/>
      <c r="U203" s="26"/>
      <c r="V203" s="26"/>
    </row>
    <row r="204" spans="1:22" x14ac:dyDescent="0.25">
      <c r="A204" s="26"/>
      <c r="B204" s="45" t="s">
        <v>126</v>
      </c>
      <c r="C204" s="73">
        <v>0.94</v>
      </c>
      <c r="D204" s="71">
        <v>0.89</v>
      </c>
      <c r="E204" s="71">
        <v>0.78</v>
      </c>
      <c r="F204" s="72">
        <v>0.7</v>
      </c>
      <c r="G204" s="51">
        <v>0.68</v>
      </c>
      <c r="H204" s="51">
        <v>0.69</v>
      </c>
      <c r="I204" s="73">
        <v>0.67</v>
      </c>
      <c r="J204" s="73">
        <v>0.68</v>
      </c>
      <c r="K204" s="73">
        <v>0.72</v>
      </c>
      <c r="L204" s="73">
        <v>0.8</v>
      </c>
      <c r="M204" s="73">
        <v>0.88</v>
      </c>
      <c r="N204" s="76">
        <v>0.92</v>
      </c>
      <c r="O204" s="26"/>
      <c r="P204" s="26"/>
      <c r="Q204" s="26"/>
      <c r="R204" s="26"/>
      <c r="S204" s="26"/>
      <c r="T204" s="26"/>
      <c r="U204" s="26"/>
      <c r="V204" s="26"/>
    </row>
    <row r="205" spans="1:22" x14ac:dyDescent="0.25">
      <c r="A205" s="26"/>
      <c r="B205" s="45" t="s">
        <v>127</v>
      </c>
      <c r="C205" s="51">
        <v>0.94</v>
      </c>
      <c r="D205" s="51">
        <v>0.89</v>
      </c>
      <c r="E205" s="51">
        <v>0.78</v>
      </c>
      <c r="F205" s="51">
        <v>0.7</v>
      </c>
      <c r="G205" s="51">
        <v>0.68</v>
      </c>
      <c r="H205" s="51">
        <v>0.69</v>
      </c>
      <c r="I205" s="51">
        <v>0.67</v>
      </c>
      <c r="J205" s="51">
        <v>0.68</v>
      </c>
      <c r="K205" s="51">
        <v>0.72</v>
      </c>
      <c r="L205" s="51">
        <v>0.8</v>
      </c>
      <c r="M205" s="51">
        <v>0.88</v>
      </c>
      <c r="N205" s="56">
        <v>0.92</v>
      </c>
      <c r="O205" s="26"/>
      <c r="P205" s="26"/>
      <c r="Q205" s="26"/>
      <c r="R205" s="26"/>
      <c r="S205" s="26"/>
      <c r="T205" s="26"/>
      <c r="U205" s="26"/>
      <c r="V205" s="26"/>
    </row>
    <row r="206" spans="1:22" x14ac:dyDescent="0.25">
      <c r="A206" s="26"/>
      <c r="B206" s="45" t="s">
        <v>128</v>
      </c>
      <c r="C206" s="51">
        <v>0.88</v>
      </c>
      <c r="D206" s="51">
        <v>0.82</v>
      </c>
      <c r="E206" s="51">
        <v>0.71</v>
      </c>
      <c r="F206" s="51">
        <v>0.64</v>
      </c>
      <c r="G206" s="51">
        <v>0.66</v>
      </c>
      <c r="H206" s="51">
        <v>0.68</v>
      </c>
      <c r="I206" s="51">
        <v>0.65</v>
      </c>
      <c r="J206" s="51">
        <v>0.68</v>
      </c>
      <c r="K206" s="51">
        <v>0.73</v>
      </c>
      <c r="L206" s="51">
        <v>0.77</v>
      </c>
      <c r="M206" s="51">
        <v>0.86</v>
      </c>
      <c r="N206" s="56">
        <v>0.88</v>
      </c>
      <c r="O206" s="26"/>
      <c r="P206" s="26"/>
      <c r="Q206" s="26"/>
      <c r="R206" s="26"/>
      <c r="S206" s="26"/>
      <c r="T206" s="26"/>
      <c r="U206" s="26"/>
      <c r="V206" s="26"/>
    </row>
    <row r="207" spans="1:22" x14ac:dyDescent="0.25">
      <c r="A207" s="26"/>
      <c r="B207" s="45" t="s">
        <v>129</v>
      </c>
      <c r="C207" s="51">
        <v>0.79</v>
      </c>
      <c r="D207" s="51">
        <v>0.71</v>
      </c>
      <c r="E207" s="51">
        <v>0.67</v>
      </c>
      <c r="F207" s="51">
        <v>0.61</v>
      </c>
      <c r="G207" s="51">
        <v>0.59</v>
      </c>
      <c r="H207" s="51">
        <v>0.51</v>
      </c>
      <c r="I207" s="51">
        <v>0.41</v>
      </c>
      <c r="J207" s="51">
        <v>0.45</v>
      </c>
      <c r="K207" s="51">
        <v>0.56000000000000005</v>
      </c>
      <c r="L207" s="51">
        <v>0.67</v>
      </c>
      <c r="M207" s="51">
        <v>0.77</v>
      </c>
      <c r="N207" s="56">
        <v>0.8</v>
      </c>
      <c r="O207" s="26"/>
      <c r="P207" s="26"/>
      <c r="Q207" s="26"/>
      <c r="R207" s="26"/>
      <c r="S207" s="26"/>
      <c r="T207" s="26"/>
      <c r="U207" s="26"/>
      <c r="V207" s="26"/>
    </row>
    <row r="208" spans="1:22" x14ac:dyDescent="0.25">
      <c r="A208" s="26"/>
      <c r="B208" s="45" t="s">
        <v>130</v>
      </c>
      <c r="C208" s="51">
        <v>0.86</v>
      </c>
      <c r="D208" s="51">
        <v>0.84</v>
      </c>
      <c r="E208" s="51">
        <v>0.74</v>
      </c>
      <c r="F208" s="51">
        <v>0.7</v>
      </c>
      <c r="G208" s="51">
        <v>0.65</v>
      </c>
      <c r="H208" s="51">
        <v>0.64</v>
      </c>
      <c r="I208" s="51">
        <v>0.67</v>
      </c>
      <c r="J208" s="51">
        <v>0.72</v>
      </c>
      <c r="K208" s="51">
        <v>0.75</v>
      </c>
      <c r="L208" s="51">
        <v>0.81</v>
      </c>
      <c r="M208" s="51">
        <v>0.82</v>
      </c>
      <c r="N208" s="56">
        <v>0.86</v>
      </c>
      <c r="O208" s="26"/>
      <c r="P208" s="26"/>
      <c r="Q208" s="26"/>
      <c r="R208" s="26"/>
      <c r="S208" s="26"/>
      <c r="T208" s="26"/>
      <c r="U208" s="26"/>
      <c r="V208" s="26"/>
    </row>
    <row r="209" spans="1:22" ht="26.25" x14ac:dyDescent="0.25">
      <c r="A209" s="26"/>
      <c r="B209" s="46" t="s">
        <v>131</v>
      </c>
      <c r="C209" s="57">
        <v>0.87</v>
      </c>
      <c r="D209" s="57">
        <v>0.83</v>
      </c>
      <c r="E209" s="57">
        <v>0.77</v>
      </c>
      <c r="F209" s="57">
        <v>0.78</v>
      </c>
      <c r="G209" s="57">
        <v>0.77</v>
      </c>
      <c r="H209" s="57">
        <v>0.76</v>
      </c>
      <c r="I209" s="57">
        <v>0.76</v>
      </c>
      <c r="J209" s="57">
        <v>0.76</v>
      </c>
      <c r="K209" s="57">
        <v>0.8</v>
      </c>
      <c r="L209" s="57">
        <v>0.83</v>
      </c>
      <c r="M209" s="57">
        <v>0.87</v>
      </c>
      <c r="N209" s="58">
        <v>0.87</v>
      </c>
      <c r="O209" s="26"/>
      <c r="P209" s="26"/>
      <c r="Q209" s="26"/>
      <c r="R209" s="26"/>
      <c r="S209" s="26"/>
      <c r="T209" s="26"/>
      <c r="U209" s="26"/>
      <c r="V209" s="26"/>
    </row>
    <row r="210" spans="1:22" x14ac:dyDescent="0.25">
      <c r="A210" s="26"/>
      <c r="B210" s="593" t="s">
        <v>565</v>
      </c>
      <c r="C210" s="593"/>
      <c r="D210" s="593"/>
      <c r="E210" s="593"/>
      <c r="F210" s="593"/>
      <c r="G210" s="593"/>
      <c r="H210" s="593"/>
      <c r="I210" s="593"/>
      <c r="J210" s="593"/>
      <c r="K210" s="593"/>
      <c r="L210" s="593"/>
      <c r="M210" s="593"/>
      <c r="N210" s="593"/>
      <c r="O210" s="26"/>
      <c r="P210" s="26"/>
      <c r="Q210" s="26"/>
      <c r="R210" s="26"/>
      <c r="S210" s="26"/>
      <c r="T210" s="26"/>
      <c r="U210" s="26"/>
      <c r="V210" s="26"/>
    </row>
    <row r="211" spans="1:22" x14ac:dyDescent="0.25">
      <c r="A211" s="26"/>
      <c r="B211" s="26"/>
      <c r="C211" s="26"/>
      <c r="D211" s="26"/>
      <c r="E211" s="26"/>
      <c r="F211" s="26"/>
      <c r="G211" s="26"/>
      <c r="H211" s="26"/>
      <c r="I211" s="26"/>
      <c r="J211" s="26"/>
      <c r="K211" s="26"/>
      <c r="L211" s="26"/>
      <c r="M211" s="26"/>
      <c r="N211" s="26"/>
      <c r="O211" s="26"/>
      <c r="P211" s="26"/>
      <c r="Q211" s="26"/>
      <c r="R211" s="26"/>
      <c r="S211" s="26"/>
      <c r="T211" s="26"/>
      <c r="U211" s="26"/>
      <c r="V211" s="26"/>
    </row>
    <row r="212" spans="1:22" x14ac:dyDescent="0.25">
      <c r="A212" s="26"/>
      <c r="B212" s="26"/>
      <c r="C212" s="26"/>
      <c r="D212" s="26"/>
      <c r="E212" s="26"/>
      <c r="F212" s="26"/>
      <c r="G212" s="26"/>
      <c r="H212" s="26"/>
      <c r="I212" s="26"/>
      <c r="J212" s="26"/>
      <c r="K212" s="26"/>
      <c r="L212" s="26"/>
      <c r="M212" s="26"/>
      <c r="N212" s="26"/>
      <c r="O212" s="26"/>
      <c r="P212" s="26"/>
      <c r="Q212" s="26"/>
      <c r="R212" s="26"/>
      <c r="S212" s="26"/>
      <c r="T212" s="26"/>
      <c r="U212" s="26"/>
      <c r="V212" s="26"/>
    </row>
    <row r="213" spans="1:22" x14ac:dyDescent="0.25">
      <c r="A213" s="26"/>
      <c r="O213" s="26"/>
      <c r="P213" s="26"/>
      <c r="Q213" s="26"/>
      <c r="R213" s="26"/>
      <c r="S213" s="26"/>
      <c r="T213" s="26"/>
      <c r="U213" s="26"/>
      <c r="V213" s="26"/>
    </row>
    <row r="214" spans="1:22" x14ac:dyDescent="0.25">
      <c r="A214" s="26"/>
      <c r="B214" s="41"/>
      <c r="C214" s="41"/>
      <c r="D214" s="41"/>
      <c r="E214" s="41"/>
      <c r="F214" s="41"/>
      <c r="G214" s="41"/>
      <c r="H214" s="41"/>
      <c r="I214" s="41"/>
      <c r="J214" s="41"/>
      <c r="K214" s="41"/>
      <c r="L214" s="41"/>
      <c r="M214" s="41"/>
      <c r="N214" s="41"/>
      <c r="O214" s="26"/>
      <c r="P214" s="26"/>
      <c r="Q214" s="26"/>
      <c r="R214" s="26"/>
      <c r="S214" s="26"/>
      <c r="T214" s="26"/>
      <c r="U214" s="26"/>
      <c r="V214" s="26"/>
    </row>
    <row r="215" spans="1:22" x14ac:dyDescent="0.25">
      <c r="A215" s="26"/>
      <c r="B215" s="585" t="s">
        <v>259</v>
      </c>
      <c r="C215" s="586"/>
      <c r="D215" s="586"/>
      <c r="E215" s="586"/>
      <c r="F215" s="586"/>
      <c r="G215" s="586"/>
      <c r="H215" s="586"/>
      <c r="I215" s="586"/>
      <c r="J215" s="586"/>
      <c r="K215" s="586"/>
      <c r="L215" s="586"/>
      <c r="M215" s="586"/>
      <c r="N215" s="587"/>
      <c r="O215" s="26"/>
      <c r="P215" s="26"/>
      <c r="Q215" s="26"/>
      <c r="R215" s="26"/>
      <c r="S215" s="26"/>
      <c r="T215" s="26"/>
      <c r="U215" s="26"/>
      <c r="V215" s="26"/>
    </row>
    <row r="216" spans="1:22" x14ac:dyDescent="0.25">
      <c r="A216" s="26"/>
      <c r="B216" s="52"/>
      <c r="C216" s="53" t="s">
        <v>152</v>
      </c>
      <c r="D216" s="53" t="s">
        <v>153</v>
      </c>
      <c r="E216" s="53" t="s">
        <v>154</v>
      </c>
      <c r="F216" s="53" t="s">
        <v>155</v>
      </c>
      <c r="G216" s="53" t="s">
        <v>156</v>
      </c>
      <c r="H216" s="53" t="s">
        <v>157</v>
      </c>
      <c r="I216" s="53" t="s">
        <v>158</v>
      </c>
      <c r="J216" s="53" t="s">
        <v>159</v>
      </c>
      <c r="K216" s="53" t="s">
        <v>160</v>
      </c>
      <c r="L216" s="53" t="s">
        <v>161</v>
      </c>
      <c r="M216" s="53" t="s">
        <v>162</v>
      </c>
      <c r="N216" s="54" t="s">
        <v>163</v>
      </c>
      <c r="O216" s="26"/>
      <c r="P216" s="26"/>
      <c r="Q216" s="26"/>
      <c r="R216" s="26"/>
      <c r="S216" s="26"/>
      <c r="T216" s="26"/>
      <c r="U216" s="26"/>
      <c r="V216" s="26"/>
    </row>
    <row r="217" spans="1:22" x14ac:dyDescent="0.25">
      <c r="A217" s="26"/>
      <c r="B217" s="45" t="s">
        <v>104</v>
      </c>
      <c r="C217" s="67">
        <v>71</v>
      </c>
      <c r="D217" s="67">
        <v>61</v>
      </c>
      <c r="E217" s="67">
        <v>63</v>
      </c>
      <c r="F217" s="67">
        <v>81</v>
      </c>
      <c r="G217" s="67">
        <v>100</v>
      </c>
      <c r="H217" s="67">
        <v>133</v>
      </c>
      <c r="I217" s="67">
        <v>137</v>
      </c>
      <c r="J217" s="67">
        <v>153</v>
      </c>
      <c r="K217" s="67">
        <v>92</v>
      </c>
      <c r="L217" s="67">
        <v>62</v>
      </c>
      <c r="M217" s="67">
        <v>72</v>
      </c>
      <c r="N217" s="68">
        <v>74</v>
      </c>
      <c r="O217" s="26"/>
      <c r="P217" s="26"/>
      <c r="Q217" s="26"/>
      <c r="R217" s="26"/>
      <c r="S217" s="26"/>
      <c r="T217" s="26"/>
      <c r="U217" s="26"/>
      <c r="V217" s="26"/>
    </row>
    <row r="218" spans="1:22" x14ac:dyDescent="0.25">
      <c r="A218" s="26"/>
      <c r="B218" s="45" t="s">
        <v>105</v>
      </c>
      <c r="C218" s="67">
        <v>66.900000000000006</v>
      </c>
      <c r="D218" s="67">
        <v>53.7</v>
      </c>
      <c r="E218" s="67">
        <v>73.3</v>
      </c>
      <c r="F218" s="67">
        <v>57.2</v>
      </c>
      <c r="G218" s="67">
        <v>70.3</v>
      </c>
      <c r="H218" s="67">
        <v>78.2</v>
      </c>
      <c r="I218" s="67">
        <v>75</v>
      </c>
      <c r="J218" s="67">
        <v>62.7</v>
      </c>
      <c r="K218" s="67">
        <v>58.7</v>
      </c>
      <c r="L218" s="67">
        <v>70.8</v>
      </c>
      <c r="M218" s="67">
        <v>78.3</v>
      </c>
      <c r="N218" s="68">
        <v>76.099999999999994</v>
      </c>
      <c r="O218" s="26"/>
      <c r="P218" s="26"/>
      <c r="Q218" s="26"/>
      <c r="R218" s="26"/>
      <c r="S218" s="26"/>
      <c r="T218" s="26"/>
      <c r="U218" s="26"/>
      <c r="V218" s="26"/>
    </row>
    <row r="219" spans="1:22" x14ac:dyDescent="0.25">
      <c r="A219" s="26"/>
      <c r="B219" s="45" t="s">
        <v>106</v>
      </c>
      <c r="C219" s="67">
        <v>38</v>
      </c>
      <c r="D219" s="67">
        <v>43</v>
      </c>
      <c r="E219" s="67">
        <v>45</v>
      </c>
      <c r="F219" s="67">
        <v>49</v>
      </c>
      <c r="G219" s="67">
        <v>58</v>
      </c>
      <c r="H219" s="67">
        <v>67</v>
      </c>
      <c r="I219" s="67">
        <v>40</v>
      </c>
      <c r="J219" s="67">
        <v>34</v>
      </c>
      <c r="K219" s="67">
        <v>34</v>
      </c>
      <c r="L219" s="67">
        <v>37</v>
      </c>
      <c r="M219" s="67">
        <v>51</v>
      </c>
      <c r="N219" s="68">
        <v>47</v>
      </c>
      <c r="O219" s="26"/>
      <c r="P219" s="26"/>
      <c r="Q219" s="26"/>
      <c r="R219" s="26"/>
      <c r="S219" s="26"/>
      <c r="T219" s="26"/>
      <c r="U219" s="26"/>
      <c r="V219" s="26"/>
    </row>
    <row r="220" spans="1:22" x14ac:dyDescent="0.25">
      <c r="A220" s="26"/>
      <c r="B220" s="45" t="s">
        <v>107</v>
      </c>
      <c r="C220" s="67">
        <v>52.9</v>
      </c>
      <c r="D220" s="67">
        <v>46.6</v>
      </c>
      <c r="E220" s="67">
        <v>58.1</v>
      </c>
      <c r="F220" s="67">
        <v>64.599999999999994</v>
      </c>
      <c r="G220" s="67">
        <v>82.9</v>
      </c>
      <c r="H220" s="67">
        <v>100.8</v>
      </c>
      <c r="I220" s="67">
        <v>87.4</v>
      </c>
      <c r="J220" s="67">
        <v>91.4</v>
      </c>
      <c r="K220" s="67">
        <v>81.2</v>
      </c>
      <c r="L220" s="67">
        <v>69.5</v>
      </c>
      <c r="M220" s="67">
        <v>84.8</v>
      </c>
      <c r="N220" s="68">
        <v>62.4</v>
      </c>
      <c r="O220" s="26"/>
      <c r="P220" s="26"/>
      <c r="Q220" s="26"/>
      <c r="R220" s="26"/>
      <c r="S220" s="26"/>
      <c r="T220" s="26"/>
      <c r="U220" s="26"/>
      <c r="V220" s="26"/>
    </row>
    <row r="221" spans="1:22" x14ac:dyDescent="0.25">
      <c r="A221" s="26"/>
      <c r="B221" s="45" t="s">
        <v>108</v>
      </c>
      <c r="C221" s="67">
        <v>59</v>
      </c>
      <c r="D221" s="67">
        <v>37</v>
      </c>
      <c r="E221" s="67">
        <v>33</v>
      </c>
      <c r="F221" s="67">
        <v>11</v>
      </c>
      <c r="G221" s="67">
        <v>12</v>
      </c>
      <c r="H221" s="67">
        <v>3</v>
      </c>
      <c r="I221" s="67">
        <v>0</v>
      </c>
      <c r="J221" s="67">
        <v>1</v>
      </c>
      <c r="K221" s="67">
        <v>4</v>
      </c>
      <c r="L221" s="67">
        <v>26</v>
      </c>
      <c r="M221" s="67">
        <v>26</v>
      </c>
      <c r="N221" s="68">
        <v>70</v>
      </c>
      <c r="O221" s="26"/>
      <c r="P221" s="26"/>
      <c r="Q221" s="26"/>
      <c r="R221" s="26"/>
      <c r="S221" s="26"/>
      <c r="T221" s="26"/>
      <c r="U221" s="26"/>
      <c r="V221" s="26"/>
    </row>
    <row r="222" spans="1:22" ht="26.25" x14ac:dyDescent="0.25">
      <c r="A222" s="26"/>
      <c r="B222" s="45" t="s">
        <v>109</v>
      </c>
      <c r="C222" s="67">
        <v>23.6</v>
      </c>
      <c r="D222" s="67">
        <v>22.6</v>
      </c>
      <c r="E222" s="67">
        <v>28.1</v>
      </c>
      <c r="F222" s="67">
        <v>38.200000000000003</v>
      </c>
      <c r="G222" s="67">
        <v>77.2</v>
      </c>
      <c r="H222" s="67">
        <v>72.7</v>
      </c>
      <c r="I222" s="67">
        <v>66.2</v>
      </c>
      <c r="J222" s="67">
        <v>69.599999999999994</v>
      </c>
      <c r="K222" s="67">
        <v>40.4</v>
      </c>
      <c r="L222" s="67">
        <v>30.5</v>
      </c>
      <c r="M222" s="67">
        <v>31.9</v>
      </c>
      <c r="N222" s="68">
        <v>25.3</v>
      </c>
      <c r="O222" s="26"/>
      <c r="P222" s="26"/>
      <c r="Q222" s="26"/>
      <c r="R222" s="26"/>
      <c r="S222" s="26"/>
      <c r="T222" s="26"/>
      <c r="U222" s="26"/>
      <c r="V222" s="26"/>
    </row>
    <row r="223" spans="1:22" x14ac:dyDescent="0.25">
      <c r="A223" s="26"/>
      <c r="B223" s="45" t="s">
        <v>110</v>
      </c>
      <c r="C223" s="67">
        <v>65</v>
      </c>
      <c r="D223" s="67">
        <v>40</v>
      </c>
      <c r="E223" s="67">
        <v>34</v>
      </c>
      <c r="F223" s="67">
        <v>40</v>
      </c>
      <c r="G223" s="67">
        <v>34</v>
      </c>
      <c r="H223" s="67">
        <v>51</v>
      </c>
      <c r="I223" s="67">
        <v>81</v>
      </c>
      <c r="J223" s="67">
        <v>85</v>
      </c>
      <c r="K223" s="67">
        <v>78</v>
      </c>
      <c r="L223" s="67">
        <v>73</v>
      </c>
      <c r="M223" s="67">
        <v>67</v>
      </c>
      <c r="N223" s="68">
        <v>59</v>
      </c>
      <c r="O223" s="26"/>
      <c r="P223" s="26"/>
      <c r="Q223" s="26"/>
      <c r="R223" s="26"/>
      <c r="S223" s="26"/>
      <c r="T223" s="26"/>
      <c r="U223" s="26"/>
      <c r="V223" s="26"/>
    </row>
    <row r="224" spans="1:22" x14ac:dyDescent="0.25">
      <c r="A224" s="26"/>
      <c r="B224" s="45" t="s">
        <v>111</v>
      </c>
      <c r="C224" s="67">
        <v>49</v>
      </c>
      <c r="D224" s="67">
        <v>35</v>
      </c>
      <c r="E224" s="67">
        <v>38</v>
      </c>
      <c r="F224" s="67">
        <v>39</v>
      </c>
      <c r="G224" s="67">
        <v>42</v>
      </c>
      <c r="H224" s="67">
        <v>56</v>
      </c>
      <c r="I224" s="67">
        <v>87</v>
      </c>
      <c r="J224" s="67">
        <v>83</v>
      </c>
      <c r="K224" s="67">
        <v>86</v>
      </c>
      <c r="L224" s="67">
        <v>78</v>
      </c>
      <c r="M224" s="67">
        <v>73</v>
      </c>
      <c r="N224" s="68">
        <v>61</v>
      </c>
      <c r="O224" s="26"/>
      <c r="P224" s="26"/>
      <c r="Q224" s="26"/>
      <c r="R224" s="26"/>
      <c r="S224" s="26"/>
      <c r="T224" s="26"/>
      <c r="U224" s="26"/>
      <c r="V224" s="26"/>
    </row>
    <row r="225" spans="1:22" x14ac:dyDescent="0.25">
      <c r="A225" s="26"/>
      <c r="B225" s="45" t="s">
        <v>112</v>
      </c>
      <c r="C225" s="67">
        <v>44</v>
      </c>
      <c r="D225" s="67">
        <v>32</v>
      </c>
      <c r="E225" s="67">
        <v>35</v>
      </c>
      <c r="F225" s="67">
        <v>29</v>
      </c>
      <c r="G225" s="67">
        <v>32</v>
      </c>
      <c r="H225" s="67">
        <v>41</v>
      </c>
      <c r="I225" s="67">
        <v>49</v>
      </c>
      <c r="J225" s="67">
        <v>65</v>
      </c>
      <c r="K225" s="67">
        <v>66</v>
      </c>
      <c r="L225" s="67">
        <v>64</v>
      </c>
      <c r="M225" s="67">
        <v>59</v>
      </c>
      <c r="N225" s="68">
        <v>42</v>
      </c>
      <c r="O225" s="26"/>
      <c r="P225" s="26"/>
      <c r="Q225" s="26"/>
      <c r="R225" s="26"/>
      <c r="S225" s="26"/>
      <c r="T225" s="26"/>
      <c r="U225" s="26"/>
      <c r="V225" s="26"/>
    </row>
    <row r="226" spans="1:22" x14ac:dyDescent="0.25">
      <c r="A226" s="26"/>
      <c r="B226" s="45" t="s">
        <v>113</v>
      </c>
      <c r="C226" s="67">
        <v>60.5</v>
      </c>
      <c r="D226" s="67">
        <v>58.7</v>
      </c>
      <c r="E226" s="67">
        <v>60.1</v>
      </c>
      <c r="F226" s="67">
        <v>51.7</v>
      </c>
      <c r="G226" s="67">
        <v>80.8</v>
      </c>
      <c r="H226" s="67">
        <v>56.9</v>
      </c>
      <c r="I226" s="67">
        <v>51.8</v>
      </c>
      <c r="J226" s="67">
        <v>59.4</v>
      </c>
      <c r="K226" s="67">
        <v>61.2</v>
      </c>
      <c r="L226" s="67">
        <v>59</v>
      </c>
      <c r="M226" s="67">
        <v>59.4</v>
      </c>
      <c r="N226" s="68">
        <v>63.1</v>
      </c>
      <c r="O226" s="26"/>
      <c r="P226" s="26"/>
      <c r="Q226" s="26"/>
      <c r="R226" s="26"/>
      <c r="S226" s="26"/>
      <c r="T226" s="26"/>
      <c r="U226" s="26"/>
      <c r="V226" s="26"/>
    </row>
    <row r="227" spans="1:22" x14ac:dyDescent="0.25">
      <c r="A227" s="26"/>
      <c r="B227" s="45" t="s">
        <v>114</v>
      </c>
      <c r="C227" s="67">
        <v>42</v>
      </c>
      <c r="D227" s="67">
        <v>39</v>
      </c>
      <c r="E227" s="67">
        <v>38</v>
      </c>
      <c r="F227" s="67">
        <v>49</v>
      </c>
      <c r="G227" s="67">
        <v>56</v>
      </c>
      <c r="H227" s="67">
        <v>74</v>
      </c>
      <c r="I227" s="67">
        <v>72</v>
      </c>
      <c r="J227" s="67">
        <v>73</v>
      </c>
      <c r="K227" s="67">
        <v>47</v>
      </c>
      <c r="L227" s="67">
        <v>47</v>
      </c>
      <c r="M227" s="67">
        <v>50</v>
      </c>
      <c r="N227" s="68">
        <v>60</v>
      </c>
      <c r="O227" s="26"/>
      <c r="P227" s="26"/>
      <c r="Q227" s="26"/>
      <c r="R227" s="26"/>
      <c r="S227" s="26"/>
      <c r="T227" s="26"/>
      <c r="U227" s="26"/>
      <c r="V227" s="26"/>
    </row>
    <row r="228" spans="1:22" x14ac:dyDescent="0.25">
      <c r="A228" s="26"/>
      <c r="B228" s="45" t="s">
        <v>115</v>
      </c>
      <c r="C228" s="67">
        <v>29.7</v>
      </c>
      <c r="D228" s="67">
        <v>34.9</v>
      </c>
      <c r="E228" s="67">
        <v>36.299999999999997</v>
      </c>
      <c r="F228" s="67">
        <v>28.9</v>
      </c>
      <c r="G228" s="67">
        <v>37.1</v>
      </c>
      <c r="H228" s="67">
        <v>23.5</v>
      </c>
      <c r="I228" s="67">
        <v>20.3</v>
      </c>
      <c r="J228" s="67">
        <v>15.5</v>
      </c>
      <c r="K228" s="67">
        <v>29.4</v>
      </c>
      <c r="L228" s="67">
        <v>47.1</v>
      </c>
      <c r="M228" s="67">
        <v>58.2</v>
      </c>
      <c r="N228" s="68">
        <v>52.3</v>
      </c>
      <c r="O228" s="26"/>
      <c r="P228" s="26"/>
      <c r="Q228" s="26"/>
      <c r="R228" s="26"/>
      <c r="S228" s="26"/>
      <c r="T228" s="26"/>
      <c r="U228" s="26"/>
      <c r="V228" s="26"/>
    </row>
    <row r="229" spans="1:22" x14ac:dyDescent="0.25">
      <c r="A229" s="26"/>
      <c r="B229" s="45" t="s">
        <v>116</v>
      </c>
      <c r="C229" s="67">
        <v>32</v>
      </c>
      <c r="D229" s="67">
        <v>31</v>
      </c>
      <c r="E229" s="67">
        <v>29</v>
      </c>
      <c r="F229" s="67">
        <v>38</v>
      </c>
      <c r="G229" s="67">
        <v>55</v>
      </c>
      <c r="H229" s="67">
        <v>63</v>
      </c>
      <c r="I229" s="67">
        <v>52</v>
      </c>
      <c r="J229" s="67">
        <v>51</v>
      </c>
      <c r="K229" s="67">
        <v>40</v>
      </c>
      <c r="L229" s="67">
        <v>33</v>
      </c>
      <c r="M229" s="67">
        <v>52</v>
      </c>
      <c r="N229" s="68">
        <v>40</v>
      </c>
      <c r="O229" s="26"/>
      <c r="P229" s="26"/>
      <c r="Q229" s="26"/>
      <c r="R229" s="26"/>
      <c r="S229" s="26"/>
      <c r="T229" s="26"/>
      <c r="U229" s="26"/>
      <c r="V229" s="26"/>
    </row>
    <row r="230" spans="1:22" x14ac:dyDescent="0.25">
      <c r="A230" s="26"/>
      <c r="B230" s="45" t="s">
        <v>117</v>
      </c>
      <c r="C230" s="67">
        <v>76</v>
      </c>
      <c r="D230" s="67">
        <v>54</v>
      </c>
      <c r="E230" s="67">
        <v>61</v>
      </c>
      <c r="F230" s="67">
        <v>53</v>
      </c>
      <c r="G230" s="67">
        <v>61</v>
      </c>
      <c r="H230" s="67">
        <v>56</v>
      </c>
      <c r="I230" s="67">
        <v>59</v>
      </c>
      <c r="J230" s="67">
        <v>78</v>
      </c>
      <c r="K230" s="67">
        <v>71</v>
      </c>
      <c r="L230" s="67">
        <v>84</v>
      </c>
      <c r="M230" s="67">
        <v>74</v>
      </c>
      <c r="N230" s="68">
        <v>78</v>
      </c>
      <c r="O230" s="26"/>
      <c r="P230" s="26"/>
      <c r="Q230" s="26"/>
      <c r="R230" s="26"/>
      <c r="S230" s="26"/>
      <c r="T230" s="26"/>
      <c r="U230" s="26"/>
      <c r="V230" s="26"/>
    </row>
    <row r="231" spans="1:22" x14ac:dyDescent="0.25">
      <c r="A231" s="26"/>
      <c r="B231" s="45" t="s">
        <v>118</v>
      </c>
      <c r="C231" s="67">
        <v>58.4</v>
      </c>
      <c r="D231" s="67">
        <v>67.599999999999994</v>
      </c>
      <c r="E231" s="67">
        <v>61.8</v>
      </c>
      <c r="F231" s="67">
        <v>70.3</v>
      </c>
      <c r="G231" s="67">
        <v>73.5</v>
      </c>
      <c r="H231" s="67">
        <v>70.8</v>
      </c>
      <c r="I231" s="67">
        <v>45.2</v>
      </c>
      <c r="J231" s="67">
        <v>59.6</v>
      </c>
      <c r="K231" s="67">
        <v>69.099999999999994</v>
      </c>
      <c r="L231" s="67">
        <v>74.900000000000006</v>
      </c>
      <c r="M231" s="67">
        <v>93.4</v>
      </c>
      <c r="N231" s="68">
        <v>71.400000000000006</v>
      </c>
      <c r="O231" s="26"/>
      <c r="P231" s="26"/>
      <c r="Q231" s="26"/>
      <c r="R231" s="26"/>
      <c r="S231" s="26"/>
      <c r="T231" s="26"/>
      <c r="U231" s="26"/>
      <c r="V231" s="26"/>
    </row>
    <row r="232" spans="1:22" x14ac:dyDescent="0.25">
      <c r="A232" s="26"/>
      <c r="B232" s="45" t="s">
        <v>119</v>
      </c>
      <c r="C232" s="67">
        <v>33</v>
      </c>
      <c r="D232" s="67">
        <v>25</v>
      </c>
      <c r="E232" s="67">
        <v>31</v>
      </c>
      <c r="F232" s="67">
        <v>39</v>
      </c>
      <c r="G232" s="67">
        <v>43</v>
      </c>
      <c r="H232" s="67">
        <v>61</v>
      </c>
      <c r="I232" s="67">
        <v>79</v>
      </c>
      <c r="J232" s="67">
        <v>79</v>
      </c>
      <c r="K232" s="67">
        <v>76</v>
      </c>
      <c r="L232" s="67">
        <v>60</v>
      </c>
      <c r="M232" s="67">
        <v>61</v>
      </c>
      <c r="N232" s="68">
        <v>49</v>
      </c>
      <c r="O232" s="26"/>
      <c r="P232" s="26"/>
      <c r="Q232" s="26"/>
      <c r="R232" s="26"/>
      <c r="S232" s="26"/>
      <c r="T232" s="26"/>
      <c r="U232" s="26"/>
      <c r="V232" s="26"/>
    </row>
    <row r="233" spans="1:22" x14ac:dyDescent="0.25">
      <c r="A233" s="26"/>
      <c r="B233" s="45" t="s">
        <v>120</v>
      </c>
      <c r="C233" s="67">
        <v>39</v>
      </c>
      <c r="D233" s="67">
        <v>31</v>
      </c>
      <c r="E233" s="67">
        <v>35</v>
      </c>
      <c r="F233" s="67">
        <v>42</v>
      </c>
      <c r="G233" s="67">
        <v>55</v>
      </c>
      <c r="H233" s="67">
        <v>69</v>
      </c>
      <c r="I233" s="67">
        <v>80</v>
      </c>
      <c r="J233" s="67">
        <v>78</v>
      </c>
      <c r="K233" s="67">
        <v>56</v>
      </c>
      <c r="L233" s="67">
        <v>45</v>
      </c>
      <c r="M233" s="67">
        <v>53</v>
      </c>
      <c r="N233" s="68">
        <v>47</v>
      </c>
      <c r="O233" s="26"/>
      <c r="P233" s="26"/>
      <c r="Q233" s="26"/>
      <c r="R233" s="26"/>
      <c r="S233" s="26"/>
      <c r="T233" s="26"/>
      <c r="U233" s="26"/>
      <c r="V233" s="26"/>
    </row>
    <row r="234" spans="1:22" x14ac:dyDescent="0.25">
      <c r="A234" s="26"/>
      <c r="B234" s="45" t="s">
        <v>121</v>
      </c>
      <c r="C234" s="67">
        <v>71.2</v>
      </c>
      <c r="D234" s="67">
        <v>61.7</v>
      </c>
      <c r="E234" s="67">
        <v>70</v>
      </c>
      <c r="F234" s="67">
        <v>61.2</v>
      </c>
      <c r="G234" s="67">
        <v>81.2</v>
      </c>
      <c r="H234" s="67">
        <v>82.2</v>
      </c>
      <c r="I234" s="67">
        <v>68.400000000000006</v>
      </c>
      <c r="J234" s="67">
        <v>72.3</v>
      </c>
      <c r="K234" s="67">
        <v>70</v>
      </c>
      <c r="L234" s="67">
        <v>74.599999999999994</v>
      </c>
      <c r="M234" s="67">
        <v>83.2</v>
      </c>
      <c r="N234" s="68">
        <v>79.599999999999994</v>
      </c>
      <c r="O234" s="26"/>
      <c r="P234" s="26"/>
      <c r="Q234" s="26"/>
      <c r="R234" s="26"/>
      <c r="S234" s="26"/>
      <c r="T234" s="26"/>
      <c r="U234" s="26"/>
      <c r="V234" s="26"/>
    </row>
    <row r="235" spans="1:22" x14ac:dyDescent="0.25">
      <c r="A235" s="26"/>
      <c r="B235" s="45" t="s">
        <v>122</v>
      </c>
      <c r="C235" s="67">
        <v>89</v>
      </c>
      <c r="D235" s="67">
        <v>61.3</v>
      </c>
      <c r="E235" s="67">
        <v>40.9</v>
      </c>
      <c r="F235" s="67">
        <v>22.5</v>
      </c>
      <c r="G235" s="67">
        <v>6.6</v>
      </c>
      <c r="H235" s="67">
        <v>3.2</v>
      </c>
      <c r="I235" s="67">
        <v>0.4</v>
      </c>
      <c r="J235" s="67">
        <v>7</v>
      </c>
      <c r="K235" s="67">
        <v>40.4</v>
      </c>
      <c r="L235" s="67">
        <v>89.7</v>
      </c>
      <c r="M235" s="67">
        <v>80</v>
      </c>
      <c r="N235" s="68">
        <v>112.3</v>
      </c>
      <c r="O235" s="26"/>
      <c r="P235" s="26"/>
      <c r="Q235" s="26"/>
      <c r="R235" s="26"/>
      <c r="S235" s="26"/>
      <c r="T235" s="26"/>
      <c r="U235" s="26"/>
      <c r="V235" s="26"/>
    </row>
    <row r="236" spans="1:22" x14ac:dyDescent="0.25">
      <c r="A236" s="26"/>
      <c r="B236" s="45" t="s">
        <v>123</v>
      </c>
      <c r="C236" s="67">
        <v>68.8</v>
      </c>
      <c r="D236" s="67">
        <v>49</v>
      </c>
      <c r="E236" s="67">
        <v>65.5</v>
      </c>
      <c r="F236" s="67">
        <v>52.5</v>
      </c>
      <c r="G236" s="67">
        <v>60.9</v>
      </c>
      <c r="H236" s="67">
        <v>70</v>
      </c>
      <c r="I236" s="67">
        <v>75.7</v>
      </c>
      <c r="J236" s="67">
        <v>71.099999999999994</v>
      </c>
      <c r="K236" s="67">
        <v>67</v>
      </c>
      <c r="L236" s="67">
        <v>74.900000000000006</v>
      </c>
      <c r="M236" s="67">
        <v>81</v>
      </c>
      <c r="N236" s="68">
        <v>83.4</v>
      </c>
      <c r="O236" s="26"/>
      <c r="P236" s="26"/>
      <c r="Q236" s="26"/>
      <c r="R236" s="26"/>
      <c r="S236" s="26"/>
      <c r="T236" s="26"/>
      <c r="U236" s="26"/>
      <c r="V236" s="26"/>
    </row>
    <row r="237" spans="1:22" x14ac:dyDescent="0.25">
      <c r="A237" s="26"/>
      <c r="B237" s="45" t="s">
        <v>124</v>
      </c>
      <c r="C237" s="67">
        <v>27</v>
      </c>
      <c r="D237" s="67">
        <v>23</v>
      </c>
      <c r="E237" s="67">
        <v>26</v>
      </c>
      <c r="F237" s="67">
        <v>30</v>
      </c>
      <c r="G237" s="67">
        <v>56</v>
      </c>
      <c r="H237" s="67">
        <v>78</v>
      </c>
      <c r="I237" s="67">
        <v>77</v>
      </c>
      <c r="J237" s="67">
        <v>60</v>
      </c>
      <c r="K237" s="67">
        <v>45</v>
      </c>
      <c r="L237" s="67">
        <v>39</v>
      </c>
      <c r="M237" s="67">
        <v>40</v>
      </c>
      <c r="N237" s="68">
        <v>35</v>
      </c>
      <c r="O237" s="26"/>
      <c r="P237" s="26"/>
      <c r="Q237" s="26"/>
      <c r="R237" s="26"/>
      <c r="S237" s="26"/>
      <c r="T237" s="26"/>
      <c r="U237" s="26"/>
      <c r="V237" s="26"/>
    </row>
    <row r="238" spans="1:22" x14ac:dyDescent="0.25">
      <c r="A238" s="26"/>
      <c r="B238" s="45" t="s">
        <v>125</v>
      </c>
      <c r="C238" s="67">
        <v>88</v>
      </c>
      <c r="D238" s="67">
        <v>86</v>
      </c>
      <c r="E238" s="67">
        <v>57</v>
      </c>
      <c r="F238" s="67">
        <v>56</v>
      </c>
      <c r="G238" s="67">
        <v>38</v>
      </c>
      <c r="H238" s="67">
        <v>29</v>
      </c>
      <c r="I238" s="67">
        <v>8</v>
      </c>
      <c r="J238" s="67">
        <v>4</v>
      </c>
      <c r="K238" s="67">
        <v>27</v>
      </c>
      <c r="L238" s="67">
        <v>69</v>
      </c>
      <c r="M238" s="67">
        <v>80</v>
      </c>
      <c r="N238" s="68">
        <v>85</v>
      </c>
      <c r="O238" s="26"/>
      <c r="P238" s="26"/>
      <c r="Q238" s="26"/>
      <c r="R238" s="26"/>
      <c r="S238" s="26"/>
      <c r="T238" s="26"/>
      <c r="U238" s="26"/>
      <c r="V238" s="26"/>
    </row>
    <row r="239" spans="1:22" x14ac:dyDescent="0.25">
      <c r="A239" s="26"/>
      <c r="B239" s="45" t="s">
        <v>126</v>
      </c>
      <c r="C239" s="172">
        <v>40</v>
      </c>
      <c r="D239" s="173">
        <v>36</v>
      </c>
      <c r="E239" s="173">
        <v>38</v>
      </c>
      <c r="F239" s="174">
        <v>46</v>
      </c>
      <c r="G239" s="67">
        <v>70</v>
      </c>
      <c r="H239" s="67">
        <v>77</v>
      </c>
      <c r="I239" s="172">
        <v>64</v>
      </c>
      <c r="J239" s="172">
        <v>58</v>
      </c>
      <c r="K239" s="172">
        <v>42</v>
      </c>
      <c r="L239" s="172">
        <v>32</v>
      </c>
      <c r="M239" s="172">
        <v>49</v>
      </c>
      <c r="N239" s="175">
        <v>43</v>
      </c>
      <c r="O239" s="26"/>
      <c r="P239" s="26"/>
      <c r="Q239" s="26"/>
      <c r="R239" s="26"/>
      <c r="S239" s="26"/>
      <c r="T239" s="26"/>
      <c r="U239" s="26"/>
      <c r="V239" s="26"/>
    </row>
    <row r="240" spans="1:22" x14ac:dyDescent="0.25">
      <c r="A240" s="26"/>
      <c r="B240" s="45" t="s">
        <v>127</v>
      </c>
      <c r="C240" s="67">
        <v>33.9</v>
      </c>
      <c r="D240" s="67">
        <v>34</v>
      </c>
      <c r="E240" s="67">
        <v>26.6</v>
      </c>
      <c r="F240" s="67">
        <v>38.799999999999997</v>
      </c>
      <c r="G240" s="67">
        <v>55.3</v>
      </c>
      <c r="H240" s="67">
        <v>60.8</v>
      </c>
      <c r="I240" s="67">
        <v>50.7</v>
      </c>
      <c r="J240" s="67">
        <v>57</v>
      </c>
      <c r="K240" s="67">
        <v>38.9</v>
      </c>
      <c r="L240" s="67">
        <v>32.200000000000003</v>
      </c>
      <c r="M240" s="67">
        <v>53.7</v>
      </c>
      <c r="N240" s="68">
        <v>39.799999999999997</v>
      </c>
      <c r="O240" s="26"/>
      <c r="P240" s="26"/>
      <c r="Q240" s="26"/>
      <c r="R240" s="26"/>
      <c r="S240" s="26"/>
      <c r="T240" s="26"/>
      <c r="U240" s="26"/>
      <c r="V240" s="26"/>
    </row>
    <row r="241" spans="1:22" x14ac:dyDescent="0.25">
      <c r="A241" s="26"/>
      <c r="B241" s="45" t="s">
        <v>128</v>
      </c>
      <c r="C241" s="67">
        <v>49</v>
      </c>
      <c r="D241" s="67">
        <v>55</v>
      </c>
      <c r="E241" s="67">
        <v>74</v>
      </c>
      <c r="F241" s="67">
        <v>84</v>
      </c>
      <c r="G241" s="67">
        <v>93</v>
      </c>
      <c r="H241" s="67">
        <v>130</v>
      </c>
      <c r="I241" s="67">
        <v>111</v>
      </c>
      <c r="J241" s="67">
        <v>123</v>
      </c>
      <c r="K241" s="67">
        <v>122</v>
      </c>
      <c r="L241" s="67">
        <v>116</v>
      </c>
      <c r="M241" s="67">
        <v>110</v>
      </c>
      <c r="N241" s="68">
        <v>81</v>
      </c>
      <c r="O241" s="26"/>
      <c r="P241" s="26"/>
      <c r="Q241" s="26"/>
      <c r="R241" s="26"/>
      <c r="S241" s="26"/>
      <c r="T241" s="26"/>
      <c r="U241" s="26"/>
      <c r="V241" s="26"/>
    </row>
    <row r="242" spans="1:22" x14ac:dyDescent="0.25">
      <c r="A242" s="26"/>
      <c r="B242" s="45" t="s">
        <v>129</v>
      </c>
      <c r="C242" s="67">
        <v>35</v>
      </c>
      <c r="D242" s="67">
        <v>30</v>
      </c>
      <c r="E242" s="67">
        <v>38</v>
      </c>
      <c r="F242" s="67">
        <v>43</v>
      </c>
      <c r="G242" s="67">
        <v>44</v>
      </c>
      <c r="H242" s="67">
        <v>25</v>
      </c>
      <c r="I242" s="67">
        <v>9</v>
      </c>
      <c r="J242" s="67">
        <v>11</v>
      </c>
      <c r="K242" s="67">
        <v>28</v>
      </c>
      <c r="L242" s="67">
        <v>42</v>
      </c>
      <c r="M242" s="67">
        <v>38</v>
      </c>
      <c r="N242" s="68">
        <v>40</v>
      </c>
      <c r="O242" s="26"/>
      <c r="P242" s="26"/>
      <c r="Q242" s="26"/>
      <c r="R242" s="26"/>
      <c r="S242" s="26"/>
      <c r="T242" s="26"/>
      <c r="U242" s="26"/>
      <c r="V242" s="26"/>
    </row>
    <row r="243" spans="1:22" x14ac:dyDescent="0.25">
      <c r="A243" s="26"/>
      <c r="B243" s="45" t="s">
        <v>130</v>
      </c>
      <c r="C243" s="67">
        <v>43</v>
      </c>
      <c r="D243" s="67">
        <v>31</v>
      </c>
      <c r="E243" s="67">
        <v>37</v>
      </c>
      <c r="F243" s="67">
        <v>37</v>
      </c>
      <c r="G243" s="67">
        <v>42</v>
      </c>
      <c r="H243" s="67">
        <v>53</v>
      </c>
      <c r="I243" s="67">
        <v>62</v>
      </c>
      <c r="J243" s="67">
        <v>73</v>
      </c>
      <c r="K243" s="67">
        <v>70</v>
      </c>
      <c r="L243" s="67">
        <v>67</v>
      </c>
      <c r="M243" s="67">
        <v>71</v>
      </c>
      <c r="N243" s="68">
        <v>48</v>
      </c>
      <c r="O243" s="26"/>
      <c r="P243" s="26"/>
      <c r="Q243" s="26"/>
      <c r="R243" s="26"/>
      <c r="S243" s="26"/>
      <c r="T243" s="26"/>
      <c r="U243" s="26"/>
      <c r="V243" s="26"/>
    </row>
    <row r="244" spans="1:22" ht="26.25" x14ac:dyDescent="0.25">
      <c r="A244" s="26"/>
      <c r="B244" s="46" t="s">
        <v>131</v>
      </c>
      <c r="C244" s="69">
        <v>45</v>
      </c>
      <c r="D244" s="69">
        <v>35</v>
      </c>
      <c r="E244" s="69">
        <v>47</v>
      </c>
      <c r="F244" s="69">
        <v>49</v>
      </c>
      <c r="G244" s="69">
        <v>54</v>
      </c>
      <c r="H244" s="69">
        <v>50</v>
      </c>
      <c r="I244" s="69">
        <v>47</v>
      </c>
      <c r="J244" s="69">
        <v>57</v>
      </c>
      <c r="K244" s="69">
        <v>44</v>
      </c>
      <c r="L244" s="69">
        <v>46</v>
      </c>
      <c r="M244" s="69">
        <v>53</v>
      </c>
      <c r="N244" s="70">
        <v>51</v>
      </c>
      <c r="O244" s="26"/>
      <c r="P244" s="26"/>
      <c r="Q244" s="26"/>
      <c r="R244" s="26"/>
      <c r="S244" s="26"/>
      <c r="T244" s="26"/>
      <c r="U244" s="26"/>
      <c r="V244" s="26"/>
    </row>
    <row r="245" spans="1:22" x14ac:dyDescent="0.25">
      <c r="A245" s="26"/>
      <c r="B245" s="593" t="s">
        <v>565</v>
      </c>
      <c r="C245" s="593"/>
      <c r="D245" s="593"/>
      <c r="E245" s="593"/>
      <c r="F245" s="593"/>
      <c r="G245" s="593"/>
      <c r="H245" s="593"/>
      <c r="I245" s="593"/>
      <c r="J245" s="593"/>
      <c r="K245" s="593"/>
      <c r="L245" s="593"/>
      <c r="M245" s="593"/>
      <c r="N245" s="593"/>
      <c r="O245" s="26"/>
      <c r="P245" s="26"/>
      <c r="Q245" s="26"/>
      <c r="R245" s="26"/>
      <c r="S245" s="26"/>
      <c r="T245" s="26"/>
      <c r="U245" s="26"/>
      <c r="V245" s="26"/>
    </row>
    <row r="246" spans="1:22" x14ac:dyDescent="0.25">
      <c r="A246" s="26"/>
      <c r="B246" s="26"/>
      <c r="C246" s="26"/>
      <c r="D246" s="26"/>
      <c r="E246" s="26"/>
      <c r="F246" s="26"/>
      <c r="G246" s="26"/>
      <c r="H246" s="26"/>
      <c r="I246" s="26"/>
      <c r="J246" s="26"/>
      <c r="K246" s="26"/>
      <c r="L246" s="26"/>
      <c r="M246" s="26"/>
      <c r="N246" s="26"/>
      <c r="O246" s="26"/>
      <c r="P246" s="26"/>
      <c r="Q246" s="26"/>
      <c r="R246" s="26"/>
      <c r="S246" s="26"/>
      <c r="T246" s="26"/>
      <c r="U246" s="26"/>
      <c r="V246" s="26"/>
    </row>
    <row r="247" spans="1:22" x14ac:dyDescent="0.25">
      <c r="A247" s="26"/>
      <c r="B247" s="584"/>
      <c r="C247" s="584"/>
      <c r="D247" s="584"/>
      <c r="E247" s="584"/>
      <c r="F247" s="26"/>
      <c r="G247" s="26"/>
      <c r="H247" s="26"/>
      <c r="I247" s="26"/>
      <c r="J247" s="26"/>
      <c r="K247" s="26"/>
      <c r="L247" s="26"/>
      <c r="M247" s="26"/>
      <c r="N247" s="26"/>
      <c r="O247" s="26"/>
      <c r="P247" s="26"/>
      <c r="Q247" s="26"/>
      <c r="R247" s="26"/>
      <c r="S247" s="26"/>
      <c r="T247" s="26"/>
      <c r="U247" s="26"/>
      <c r="V247" s="26"/>
    </row>
    <row r="248" spans="1:22" ht="51" x14ac:dyDescent="0.25">
      <c r="A248" s="26"/>
      <c r="B248" s="135" t="s">
        <v>175</v>
      </c>
      <c r="C248" s="161" t="s">
        <v>174</v>
      </c>
      <c r="D248" s="160" t="s">
        <v>176</v>
      </c>
      <c r="E248" s="26"/>
      <c r="F248" s="26"/>
      <c r="G248" s="26"/>
      <c r="H248" s="26"/>
      <c r="I248" s="26"/>
      <c r="J248" s="26"/>
      <c r="K248" s="26"/>
      <c r="L248" s="26"/>
      <c r="M248" s="26"/>
      <c r="N248" s="26"/>
      <c r="O248" s="26"/>
      <c r="P248" s="26"/>
      <c r="Q248" s="26"/>
      <c r="R248" s="26"/>
      <c r="S248" s="26"/>
      <c r="T248" s="26"/>
      <c r="U248" s="26"/>
      <c r="V248" s="26"/>
    </row>
    <row r="249" spans="1:22" x14ac:dyDescent="0.25">
      <c r="A249" s="26"/>
      <c r="B249" s="45" t="s">
        <v>104</v>
      </c>
      <c r="C249" s="78">
        <v>440</v>
      </c>
      <c r="D249" s="56">
        <v>47.26</v>
      </c>
      <c r="F249" s="26"/>
      <c r="G249" s="26"/>
      <c r="H249" s="26"/>
      <c r="I249" s="26"/>
      <c r="J249" s="26"/>
      <c r="K249" s="26"/>
      <c r="L249" s="26"/>
      <c r="M249" s="26"/>
      <c r="N249" s="26"/>
      <c r="O249" s="26"/>
      <c r="P249" s="26"/>
      <c r="Q249" s="26"/>
      <c r="R249" s="26"/>
      <c r="S249" s="26"/>
      <c r="T249" s="26"/>
      <c r="U249" s="26"/>
      <c r="V249" s="26"/>
    </row>
    <row r="250" spans="1:22" x14ac:dyDescent="0.25">
      <c r="A250" s="26"/>
      <c r="B250" s="45" t="s">
        <v>105</v>
      </c>
      <c r="C250" s="78">
        <v>104</v>
      </c>
      <c r="D250" s="56">
        <v>50.8</v>
      </c>
      <c r="F250" s="26"/>
      <c r="G250" s="26"/>
      <c r="H250" s="26"/>
      <c r="I250" s="26"/>
      <c r="J250" s="26"/>
      <c r="K250" s="26"/>
      <c r="L250" s="26"/>
      <c r="M250" s="26"/>
      <c r="N250" s="26"/>
      <c r="O250" s="26"/>
      <c r="P250" s="26"/>
      <c r="Q250" s="26"/>
      <c r="R250" s="26"/>
      <c r="S250" s="26"/>
      <c r="T250" s="26"/>
      <c r="U250" s="26"/>
      <c r="V250" s="26"/>
    </row>
    <row r="251" spans="1:22" x14ac:dyDescent="0.25">
      <c r="A251" s="26"/>
      <c r="B251" s="45" t="s">
        <v>106</v>
      </c>
      <c r="C251" s="78">
        <v>33</v>
      </c>
      <c r="D251" s="56">
        <v>43.81</v>
      </c>
      <c r="F251" s="26"/>
      <c r="G251" s="26"/>
      <c r="H251" s="26"/>
      <c r="I251" s="26"/>
      <c r="J251" s="26"/>
      <c r="K251" s="26"/>
      <c r="L251" s="26"/>
      <c r="M251" s="26"/>
      <c r="N251" s="26"/>
      <c r="O251" s="26"/>
      <c r="P251" s="26"/>
      <c r="Q251" s="26"/>
      <c r="R251" s="26"/>
      <c r="S251" s="26"/>
      <c r="T251" s="26"/>
      <c r="U251" s="26"/>
      <c r="V251" s="26"/>
    </row>
    <row r="252" spans="1:22" x14ac:dyDescent="0.25">
      <c r="A252" s="26"/>
      <c r="B252" s="45" t="s">
        <v>107</v>
      </c>
      <c r="C252" s="78">
        <v>162</v>
      </c>
      <c r="D252" s="56">
        <v>45.81</v>
      </c>
      <c r="F252" s="26"/>
      <c r="G252" s="26"/>
      <c r="H252" s="26"/>
      <c r="I252" s="26"/>
      <c r="J252" s="26"/>
      <c r="K252" s="26"/>
      <c r="L252" s="26"/>
      <c r="M252" s="26"/>
      <c r="N252" s="26"/>
      <c r="O252" s="26"/>
      <c r="P252" s="26"/>
      <c r="Q252" s="26"/>
      <c r="R252" s="26"/>
      <c r="S252" s="26"/>
      <c r="T252" s="26"/>
      <c r="U252" s="26"/>
      <c r="V252" s="26"/>
    </row>
    <row r="253" spans="1:22" x14ac:dyDescent="0.25">
      <c r="A253" s="26"/>
      <c r="B253" s="45" t="s">
        <v>108</v>
      </c>
      <c r="C253" s="78">
        <v>180</v>
      </c>
      <c r="D253" s="56">
        <v>35.159999999999997</v>
      </c>
      <c r="F253" s="26"/>
      <c r="G253" s="26"/>
      <c r="H253" s="26"/>
      <c r="I253" s="26"/>
      <c r="J253" s="26"/>
      <c r="K253" s="26"/>
      <c r="L253" s="26"/>
      <c r="M253" s="26"/>
      <c r="N253" s="26"/>
      <c r="O253" s="26"/>
      <c r="P253" s="26"/>
      <c r="Q253" s="26"/>
      <c r="R253" s="26"/>
      <c r="S253" s="26"/>
      <c r="T253" s="26"/>
      <c r="U253" s="26"/>
      <c r="V253" s="26"/>
    </row>
    <row r="254" spans="1:22" ht="26.25" x14ac:dyDescent="0.25">
      <c r="A254" s="26"/>
      <c r="B254" s="45" t="s">
        <v>109</v>
      </c>
      <c r="C254" s="78">
        <v>369</v>
      </c>
      <c r="D254" s="56">
        <v>50.1</v>
      </c>
      <c r="F254" s="26"/>
      <c r="G254" s="26"/>
      <c r="H254" s="26"/>
      <c r="I254" s="26"/>
      <c r="J254" s="26"/>
      <c r="K254" s="26"/>
      <c r="L254" s="26"/>
      <c r="M254" s="26"/>
      <c r="N254" s="26"/>
      <c r="O254" s="26"/>
      <c r="P254" s="26"/>
      <c r="Q254" s="26"/>
      <c r="R254" s="26"/>
      <c r="S254" s="26"/>
      <c r="T254" s="26"/>
      <c r="U254" s="26"/>
      <c r="V254" s="26"/>
    </row>
    <row r="255" spans="1:22" x14ac:dyDescent="0.25">
      <c r="A255" s="26"/>
      <c r="B255" s="45" t="s">
        <v>110</v>
      </c>
      <c r="C255" s="78">
        <v>20</v>
      </c>
      <c r="D255" s="56">
        <v>56.7</v>
      </c>
      <c r="F255" s="26"/>
      <c r="G255" s="26"/>
      <c r="H255" s="26"/>
      <c r="I255" s="26"/>
      <c r="J255" s="26"/>
      <c r="K255" s="26"/>
      <c r="L255" s="26"/>
      <c r="M255" s="26"/>
      <c r="N255" s="26"/>
      <c r="O255" s="26"/>
      <c r="P255" s="26"/>
      <c r="Q255" s="26"/>
      <c r="R255" s="26"/>
      <c r="S255" s="26"/>
      <c r="T255" s="26"/>
      <c r="U255" s="26"/>
      <c r="V255" s="26"/>
    </row>
    <row r="256" spans="1:22" x14ac:dyDescent="0.25">
      <c r="A256" s="26"/>
      <c r="B256" s="45" t="s">
        <v>111</v>
      </c>
      <c r="C256" s="78">
        <v>53</v>
      </c>
      <c r="D256" s="56">
        <v>58.98</v>
      </c>
      <c r="F256" s="26"/>
      <c r="G256" s="26"/>
      <c r="H256" s="26"/>
      <c r="I256" s="26"/>
      <c r="J256" s="26"/>
      <c r="K256" s="26"/>
      <c r="L256" s="26"/>
      <c r="M256" s="26"/>
      <c r="N256" s="26"/>
      <c r="O256" s="26"/>
      <c r="P256" s="26"/>
      <c r="Q256" s="26"/>
      <c r="R256" s="26"/>
      <c r="S256" s="26"/>
      <c r="T256" s="26"/>
      <c r="U256" s="26"/>
      <c r="V256" s="26"/>
    </row>
    <row r="257" spans="1:22" x14ac:dyDescent="0.25">
      <c r="A257" s="26"/>
      <c r="B257" s="45" t="s">
        <v>112</v>
      </c>
      <c r="C257" s="78">
        <v>6</v>
      </c>
      <c r="D257" s="56">
        <v>65.83</v>
      </c>
      <c r="F257" s="26"/>
      <c r="G257" s="26"/>
      <c r="H257" s="26"/>
      <c r="I257" s="26"/>
      <c r="J257" s="26"/>
      <c r="K257" s="26"/>
      <c r="L257" s="26"/>
      <c r="M257" s="26"/>
      <c r="N257" s="26"/>
      <c r="O257" s="26"/>
      <c r="P257" s="26"/>
      <c r="Q257" s="26"/>
      <c r="R257" s="26"/>
      <c r="S257" s="26"/>
      <c r="T257" s="26"/>
      <c r="U257" s="26"/>
      <c r="V257" s="26"/>
    </row>
    <row r="258" spans="1:22" x14ac:dyDescent="0.25">
      <c r="A258" s="26"/>
      <c r="B258" s="45" t="s">
        <v>113</v>
      </c>
      <c r="C258" s="78">
        <v>166</v>
      </c>
      <c r="D258" s="56">
        <v>47.06</v>
      </c>
      <c r="F258" s="26"/>
      <c r="G258" s="26"/>
      <c r="H258" s="26"/>
      <c r="I258" s="26"/>
      <c r="J258" s="26"/>
      <c r="K258" s="26"/>
      <c r="L258" s="26"/>
      <c r="M258" s="26"/>
      <c r="N258" s="26"/>
      <c r="O258" s="26"/>
      <c r="P258" s="26"/>
      <c r="Q258" s="26"/>
      <c r="R258" s="26"/>
      <c r="S258" s="26"/>
      <c r="T258" s="26"/>
      <c r="U258" s="26"/>
      <c r="V258" s="26"/>
    </row>
    <row r="259" spans="1:22" x14ac:dyDescent="0.25">
      <c r="A259" s="26"/>
      <c r="B259" s="45" t="s">
        <v>114</v>
      </c>
      <c r="C259" s="78">
        <v>301</v>
      </c>
      <c r="D259" s="56">
        <v>50.55</v>
      </c>
      <c r="F259" s="26"/>
      <c r="G259" s="26"/>
      <c r="H259" s="26"/>
      <c r="I259" s="26"/>
      <c r="J259" s="26"/>
      <c r="K259" s="26"/>
      <c r="L259" s="26"/>
      <c r="M259" s="26"/>
      <c r="N259" s="26"/>
      <c r="O259" s="26"/>
      <c r="P259" s="26"/>
      <c r="Q259" s="26"/>
      <c r="R259" s="26"/>
      <c r="S259" s="26"/>
      <c r="T259" s="26"/>
      <c r="U259" s="26"/>
      <c r="V259" s="26"/>
    </row>
    <row r="260" spans="1:22" x14ac:dyDescent="0.25">
      <c r="A260" s="26"/>
      <c r="B260" s="45" t="s">
        <v>115</v>
      </c>
      <c r="C260" s="78">
        <v>74</v>
      </c>
      <c r="D260" s="56">
        <v>39.630000000000003</v>
      </c>
      <c r="F260" s="26"/>
      <c r="G260" s="26"/>
      <c r="H260" s="26"/>
      <c r="I260" s="26"/>
      <c r="J260" s="26"/>
      <c r="K260" s="26"/>
      <c r="L260" s="26"/>
      <c r="M260" s="26"/>
      <c r="N260" s="26"/>
      <c r="O260" s="26"/>
      <c r="P260" s="26"/>
      <c r="Q260" s="26"/>
      <c r="R260" s="26"/>
      <c r="S260" s="26"/>
      <c r="T260" s="26"/>
      <c r="U260" s="26"/>
      <c r="V260" s="26"/>
    </row>
    <row r="261" spans="1:22" x14ac:dyDescent="0.25">
      <c r="A261" s="26"/>
      <c r="B261" s="45" t="s">
        <v>116</v>
      </c>
      <c r="C261" s="78">
        <v>139</v>
      </c>
      <c r="D261" s="56">
        <v>47.43</v>
      </c>
      <c r="F261" s="26"/>
      <c r="G261" s="26"/>
      <c r="H261" s="26"/>
      <c r="I261" s="26"/>
      <c r="J261" s="26"/>
      <c r="K261" s="26"/>
      <c r="L261" s="26"/>
      <c r="M261" s="26"/>
      <c r="N261" s="26"/>
      <c r="O261" s="26"/>
      <c r="P261" s="26"/>
      <c r="Q261" s="26"/>
      <c r="R261" s="26"/>
      <c r="S261" s="26"/>
      <c r="T261" s="26"/>
      <c r="U261" s="26"/>
      <c r="V261" s="26"/>
    </row>
    <row r="262" spans="1:22" x14ac:dyDescent="0.25">
      <c r="A262" s="26"/>
      <c r="B262" s="45" t="s">
        <v>117</v>
      </c>
      <c r="C262" s="78">
        <v>72</v>
      </c>
      <c r="D262" s="56">
        <v>53.08</v>
      </c>
      <c r="F262" s="26"/>
      <c r="G262" s="26"/>
      <c r="H262" s="26"/>
      <c r="I262" s="26"/>
      <c r="J262" s="26"/>
      <c r="K262" s="26"/>
      <c r="L262" s="26"/>
      <c r="M262" s="26"/>
      <c r="N262" s="26"/>
      <c r="O262" s="26"/>
      <c r="P262" s="26"/>
      <c r="Q262" s="26"/>
      <c r="R262" s="26"/>
      <c r="S262" s="26"/>
      <c r="T262" s="26"/>
      <c r="U262" s="26"/>
      <c r="V262" s="26"/>
    </row>
    <row r="263" spans="1:22" x14ac:dyDescent="0.25">
      <c r="A263" s="26"/>
      <c r="B263" s="45" t="s">
        <v>118</v>
      </c>
      <c r="C263" s="78">
        <v>205</v>
      </c>
      <c r="D263" s="56">
        <v>43.08</v>
      </c>
      <c r="F263" s="26"/>
      <c r="G263" s="26"/>
      <c r="H263" s="26"/>
      <c r="I263" s="26"/>
      <c r="J263" s="26"/>
      <c r="K263" s="26"/>
      <c r="L263" s="26"/>
      <c r="M263" s="26"/>
      <c r="N263" s="26"/>
      <c r="O263" s="26"/>
      <c r="P263" s="26"/>
      <c r="Q263" s="26"/>
      <c r="R263" s="26"/>
      <c r="S263" s="26"/>
      <c r="T263" s="26"/>
      <c r="U263" s="26"/>
      <c r="V263" s="26"/>
    </row>
    <row r="264" spans="1:22" x14ac:dyDescent="0.25">
      <c r="A264" s="26"/>
      <c r="B264" s="45" t="s">
        <v>119</v>
      </c>
      <c r="C264" s="78">
        <v>3</v>
      </c>
      <c r="D264" s="56">
        <v>56.96</v>
      </c>
      <c r="F264" s="26"/>
      <c r="G264" s="26"/>
      <c r="H264" s="26"/>
      <c r="I264" s="26"/>
      <c r="J264" s="26"/>
      <c r="K264" s="26"/>
      <c r="L264" s="26"/>
      <c r="M264" s="26"/>
      <c r="N264" s="26"/>
      <c r="O264" s="26"/>
      <c r="P264" s="26"/>
      <c r="Q264" s="26"/>
      <c r="R264" s="26"/>
      <c r="S264" s="26"/>
      <c r="T264" s="26"/>
      <c r="U264" s="26"/>
      <c r="V264" s="26"/>
    </row>
    <row r="265" spans="1:22" x14ac:dyDescent="0.25">
      <c r="A265" s="26"/>
      <c r="B265" s="45" t="s">
        <v>120</v>
      </c>
      <c r="C265" s="78">
        <v>75</v>
      </c>
      <c r="D265" s="56">
        <v>54.88</v>
      </c>
      <c r="F265" s="26"/>
      <c r="G265" s="26"/>
      <c r="H265" s="26"/>
      <c r="I265" s="26"/>
      <c r="J265" s="26"/>
      <c r="K265" s="26"/>
      <c r="L265" s="26"/>
      <c r="M265" s="26"/>
      <c r="N265" s="26"/>
      <c r="O265" s="26"/>
      <c r="P265" s="26"/>
      <c r="Q265" s="26"/>
      <c r="R265" s="26"/>
      <c r="S265" s="26"/>
      <c r="T265" s="26"/>
      <c r="U265" s="26"/>
      <c r="V265" s="26"/>
    </row>
    <row r="266" spans="1:22" x14ac:dyDescent="0.25">
      <c r="A266" s="26"/>
      <c r="B266" s="45" t="s">
        <v>121</v>
      </c>
      <c r="C266" s="78">
        <v>379</v>
      </c>
      <c r="D266" s="56">
        <v>49.61</v>
      </c>
      <c r="F266" s="26"/>
      <c r="G266" s="26"/>
      <c r="H266" s="26"/>
      <c r="I266" s="26"/>
      <c r="J266" s="26"/>
      <c r="K266" s="26"/>
      <c r="L266" s="26"/>
      <c r="M266" s="26"/>
      <c r="N266" s="26"/>
      <c r="O266" s="26"/>
      <c r="P266" s="26"/>
      <c r="Q266" s="26"/>
      <c r="R266" s="26"/>
      <c r="S266" s="26"/>
      <c r="T266" s="26"/>
      <c r="U266" s="26"/>
      <c r="V266" s="26"/>
    </row>
    <row r="267" spans="1:22" x14ac:dyDescent="0.25">
      <c r="A267" s="26"/>
      <c r="B267" s="45" t="s">
        <v>122</v>
      </c>
      <c r="C267" s="78">
        <v>91</v>
      </c>
      <c r="D267" s="56">
        <v>35.85</v>
      </c>
      <c r="F267" s="26"/>
      <c r="G267" s="26"/>
      <c r="H267" s="26"/>
      <c r="I267" s="26"/>
      <c r="J267" s="26"/>
      <c r="K267" s="26"/>
      <c r="L267" s="26"/>
      <c r="M267" s="26"/>
      <c r="N267" s="26"/>
      <c r="O267" s="26"/>
      <c r="P267" s="26"/>
      <c r="Q267" s="26"/>
      <c r="R267" s="26"/>
      <c r="S267" s="26"/>
      <c r="T267" s="26"/>
      <c r="U267" s="26"/>
      <c r="V267" s="26"/>
    </row>
    <row r="268" spans="1:22" x14ac:dyDescent="0.25">
      <c r="A268" s="26"/>
      <c r="B268" s="45" t="s">
        <v>123</v>
      </c>
      <c r="C268" s="78">
        <v>15</v>
      </c>
      <c r="D268" s="56">
        <v>52.1</v>
      </c>
      <c r="F268" s="26"/>
      <c r="G268" s="26"/>
      <c r="H268" s="26"/>
      <c r="I268" s="26"/>
      <c r="J268" s="26"/>
      <c r="K268" s="26"/>
      <c r="L268" s="26"/>
      <c r="M268" s="26"/>
      <c r="N268" s="26"/>
      <c r="O268" s="26"/>
      <c r="P268" s="26"/>
      <c r="Q268" s="26"/>
      <c r="R268" s="26"/>
      <c r="S268" s="26"/>
      <c r="T268" s="26"/>
      <c r="U268" s="26"/>
      <c r="V268" s="26"/>
    </row>
    <row r="269" spans="1:22" x14ac:dyDescent="0.25">
      <c r="A269" s="26"/>
      <c r="B269" s="45" t="s">
        <v>124</v>
      </c>
      <c r="C269" s="78">
        <v>72</v>
      </c>
      <c r="D269" s="56">
        <v>53.03</v>
      </c>
      <c r="F269" s="26"/>
      <c r="G269" s="26"/>
      <c r="H269" s="26"/>
      <c r="I269" s="26"/>
      <c r="J269" s="26"/>
      <c r="K269" s="26"/>
      <c r="L269" s="26"/>
      <c r="M269" s="26"/>
      <c r="N269" s="26"/>
      <c r="O269" s="26"/>
      <c r="P269" s="26"/>
      <c r="Q269" s="26"/>
      <c r="R269" s="26"/>
      <c r="S269" s="26"/>
      <c r="T269" s="26"/>
      <c r="U269" s="26"/>
      <c r="V269" s="26"/>
    </row>
    <row r="270" spans="1:22" x14ac:dyDescent="0.25">
      <c r="A270" s="26"/>
      <c r="B270" s="45" t="s">
        <v>125</v>
      </c>
      <c r="C270" s="78">
        <v>321</v>
      </c>
      <c r="D270" s="56">
        <v>38.56</v>
      </c>
      <c r="F270" s="26"/>
      <c r="G270" s="26"/>
      <c r="H270" s="26"/>
      <c r="I270" s="26"/>
      <c r="J270" s="26"/>
      <c r="K270" s="26"/>
      <c r="L270" s="26"/>
      <c r="M270" s="26"/>
      <c r="N270" s="26"/>
      <c r="O270" s="26"/>
      <c r="P270" s="26"/>
      <c r="Q270" s="26"/>
      <c r="R270" s="26"/>
      <c r="S270" s="26"/>
      <c r="T270" s="26"/>
      <c r="U270" s="26"/>
      <c r="V270" s="26"/>
    </row>
    <row r="271" spans="1:22" x14ac:dyDescent="0.25">
      <c r="A271" s="26"/>
      <c r="B271" s="45" t="s">
        <v>126</v>
      </c>
      <c r="C271" s="78">
        <v>91</v>
      </c>
      <c r="D271" s="56">
        <v>44.5</v>
      </c>
      <c r="F271" s="26"/>
      <c r="G271" s="26"/>
      <c r="H271" s="26"/>
      <c r="I271" s="26"/>
      <c r="J271" s="26"/>
      <c r="K271" s="26"/>
      <c r="L271" s="26"/>
      <c r="M271" s="26"/>
      <c r="N271" s="26"/>
      <c r="O271" s="26"/>
      <c r="P271" s="26"/>
      <c r="Q271" s="26"/>
      <c r="R271" s="26"/>
      <c r="S271" s="26"/>
      <c r="T271" s="26"/>
      <c r="U271" s="26"/>
      <c r="V271" s="26"/>
    </row>
    <row r="272" spans="1:22" x14ac:dyDescent="0.25">
      <c r="A272" s="26"/>
      <c r="B272" s="45" t="s">
        <v>127</v>
      </c>
      <c r="C272" s="78">
        <v>124</v>
      </c>
      <c r="D272" s="56">
        <v>47.86</v>
      </c>
      <c r="F272" s="26"/>
      <c r="G272" s="26"/>
      <c r="H272" s="26"/>
      <c r="I272" s="26"/>
      <c r="J272" s="26"/>
      <c r="K272" s="26"/>
      <c r="L272" s="26"/>
      <c r="M272" s="26"/>
      <c r="N272" s="26"/>
      <c r="O272" s="26"/>
      <c r="P272" s="26"/>
      <c r="Q272" s="26"/>
      <c r="R272" s="26"/>
      <c r="S272" s="26"/>
      <c r="T272" s="26"/>
      <c r="U272" s="26"/>
      <c r="V272" s="26"/>
    </row>
    <row r="273" spans="1:22" x14ac:dyDescent="0.25">
      <c r="A273" s="26"/>
      <c r="B273" s="45" t="s">
        <v>128</v>
      </c>
      <c r="C273" s="78">
        <v>213</v>
      </c>
      <c r="D273" s="56">
        <v>45.8</v>
      </c>
      <c r="F273" s="26"/>
      <c r="G273" s="26"/>
      <c r="H273" s="26"/>
      <c r="I273" s="26"/>
      <c r="J273" s="26"/>
      <c r="K273" s="26"/>
      <c r="L273" s="26"/>
      <c r="M273" s="26"/>
      <c r="N273" s="26"/>
      <c r="O273" s="26"/>
      <c r="P273" s="26"/>
      <c r="Q273" s="26"/>
      <c r="R273" s="26"/>
      <c r="S273" s="26"/>
      <c r="T273" s="26"/>
      <c r="U273" s="26"/>
      <c r="V273" s="26"/>
    </row>
    <row r="274" spans="1:22" x14ac:dyDescent="0.25">
      <c r="A274" s="26"/>
      <c r="B274" s="45" t="s">
        <v>129</v>
      </c>
      <c r="C274" s="78">
        <v>516</v>
      </c>
      <c r="D274" s="56">
        <v>39.880000000000003</v>
      </c>
      <c r="F274" s="26"/>
      <c r="G274" s="26"/>
      <c r="H274" s="26"/>
      <c r="I274" s="26"/>
      <c r="J274" s="26"/>
      <c r="K274" s="26"/>
      <c r="L274" s="26"/>
      <c r="M274" s="26"/>
      <c r="N274" s="26"/>
      <c r="O274" s="26"/>
      <c r="P274" s="26"/>
      <c r="Q274" s="26"/>
      <c r="R274" s="26"/>
      <c r="S274" s="26"/>
      <c r="T274" s="26"/>
      <c r="U274" s="26"/>
      <c r="V274" s="26"/>
    </row>
    <row r="275" spans="1:22" x14ac:dyDescent="0.25">
      <c r="A275" s="26"/>
      <c r="B275" s="45" t="s">
        <v>130</v>
      </c>
      <c r="C275" s="78">
        <v>55</v>
      </c>
      <c r="D275" s="56">
        <v>59.36</v>
      </c>
      <c r="F275" s="26"/>
      <c r="G275" s="26"/>
      <c r="H275" s="26"/>
      <c r="I275" s="26"/>
      <c r="J275" s="26"/>
      <c r="K275" s="26"/>
      <c r="L275" s="26"/>
      <c r="M275" s="26"/>
      <c r="N275" s="26"/>
      <c r="O275" s="26"/>
      <c r="P275" s="26"/>
      <c r="Q275" s="26"/>
      <c r="R275" s="26"/>
      <c r="S275" s="26"/>
      <c r="T275" s="26"/>
      <c r="U275" s="26"/>
      <c r="V275" s="26"/>
    </row>
    <row r="276" spans="1:22" ht="26.25" x14ac:dyDescent="0.25">
      <c r="A276" s="26"/>
      <c r="B276" s="46" t="s">
        <v>131</v>
      </c>
      <c r="C276" s="79">
        <v>73</v>
      </c>
      <c r="D276" s="58">
        <v>52.61</v>
      </c>
      <c r="F276" s="26"/>
      <c r="G276" s="26"/>
      <c r="H276" s="26"/>
      <c r="I276" s="26"/>
      <c r="J276" s="26"/>
      <c r="K276" s="26"/>
      <c r="L276" s="26"/>
      <c r="M276" s="26"/>
      <c r="N276" s="26"/>
      <c r="O276" s="26"/>
      <c r="P276" s="26"/>
      <c r="Q276" s="26"/>
      <c r="R276" s="26"/>
      <c r="S276" s="26"/>
      <c r="T276" s="26"/>
      <c r="U276" s="26"/>
      <c r="V276" s="26"/>
    </row>
    <row r="277" spans="1:22" x14ac:dyDescent="0.25">
      <c r="A277" s="26"/>
      <c r="B277" s="573" t="s">
        <v>565</v>
      </c>
      <c r="C277" s="573"/>
      <c r="D277" s="573"/>
      <c r="E277" s="24"/>
      <c r="F277" s="26"/>
      <c r="G277" s="26"/>
      <c r="H277" s="26"/>
      <c r="I277" s="26"/>
      <c r="J277" s="26"/>
      <c r="K277" s="26"/>
      <c r="L277" s="26"/>
      <c r="M277" s="26"/>
      <c r="N277" s="26"/>
      <c r="O277" s="26"/>
      <c r="P277" s="26"/>
      <c r="Q277" s="26"/>
      <c r="R277" s="26"/>
      <c r="S277" s="26"/>
      <c r="T277" s="26"/>
      <c r="U277" s="26"/>
      <c r="V277" s="26"/>
    </row>
    <row r="278" spans="1:22" x14ac:dyDescent="0.25">
      <c r="A278" s="26"/>
      <c r="B278" s="574"/>
      <c r="C278" s="574"/>
      <c r="D278" s="574"/>
      <c r="E278" s="26"/>
      <c r="F278" s="26"/>
      <c r="G278" s="26"/>
      <c r="H278" s="26"/>
      <c r="I278" s="26"/>
      <c r="J278" s="26"/>
      <c r="K278" s="26"/>
      <c r="L278" s="26"/>
      <c r="M278" s="26"/>
      <c r="N278" s="26"/>
      <c r="O278" s="26"/>
      <c r="P278" s="26"/>
      <c r="Q278" s="26"/>
      <c r="R278" s="26"/>
      <c r="S278" s="26"/>
      <c r="T278" s="26"/>
      <c r="U278" s="26"/>
      <c r="V278" s="26"/>
    </row>
  </sheetData>
  <mergeCells count="23">
    <mergeCell ref="B2:H2"/>
    <mergeCell ref="B3:H3"/>
    <mergeCell ref="B175:N175"/>
    <mergeCell ref="B210:N210"/>
    <mergeCell ref="B245:N245"/>
    <mergeCell ref="B140:N140"/>
    <mergeCell ref="B4:H4"/>
    <mergeCell ref="B277:D278"/>
    <mergeCell ref="B6:V6"/>
    <mergeCell ref="B41:N41"/>
    <mergeCell ref="B75:N75"/>
    <mergeCell ref="B110:N110"/>
    <mergeCell ref="D247:E247"/>
    <mergeCell ref="B145:N145"/>
    <mergeCell ref="B180:N180"/>
    <mergeCell ref="B215:N215"/>
    <mergeCell ref="B247:C247"/>
    <mergeCell ref="Q41:W41"/>
    <mergeCell ref="Q42:W42"/>
    <mergeCell ref="Q43:W43"/>
    <mergeCell ref="B36:V36"/>
    <mergeCell ref="B71:N71"/>
    <mergeCell ref="B105:N105"/>
  </mergeCells>
  <hyperlinks>
    <hyperlink ref="Q43" r:id="rId1" xr:uid="{F179DB83-2219-451D-9384-8D0CEA281475}"/>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B2:H13"/>
  <sheetViews>
    <sheetView workbookViewId="0"/>
  </sheetViews>
  <sheetFormatPr defaultRowHeight="15" x14ac:dyDescent="0.25"/>
  <cols>
    <col min="8" max="8" width="11.5703125" customWidth="1"/>
  </cols>
  <sheetData>
    <row r="2" spans="2:8" ht="32.1" customHeight="1" x14ac:dyDescent="0.25">
      <c r="B2" s="433" t="s">
        <v>44</v>
      </c>
      <c r="C2" s="434"/>
      <c r="D2" s="434"/>
      <c r="E2" s="434"/>
      <c r="F2" s="434"/>
      <c r="G2" s="434"/>
      <c r="H2" s="531"/>
    </row>
    <row r="3" spans="2:8" ht="134.44999999999999" customHeight="1" x14ac:dyDescent="0.25">
      <c r="B3" s="532" t="s">
        <v>45</v>
      </c>
      <c r="C3" s="533"/>
      <c r="D3" s="533"/>
      <c r="E3" s="533"/>
      <c r="F3" s="533"/>
      <c r="G3" s="533"/>
      <c r="H3" s="534"/>
    </row>
    <row r="4" spans="2:8" x14ac:dyDescent="0.25">
      <c r="B4" s="600" t="s">
        <v>46</v>
      </c>
      <c r="C4" s="601"/>
      <c r="D4" s="601"/>
      <c r="E4" s="601"/>
      <c r="F4" s="601"/>
      <c r="G4" s="601"/>
      <c r="H4" s="602"/>
    </row>
    <row r="5" spans="2:8" x14ac:dyDescent="0.25">
      <c r="B5" s="603" t="s">
        <v>47</v>
      </c>
      <c r="C5" s="604"/>
      <c r="D5" s="604"/>
      <c r="E5" s="604"/>
      <c r="F5" s="604"/>
      <c r="G5" s="604"/>
      <c r="H5" s="605"/>
    </row>
    <row r="6" spans="2:8" x14ac:dyDescent="0.25">
      <c r="B6" s="498" t="s">
        <v>48</v>
      </c>
      <c r="C6" s="499"/>
      <c r="D6" s="499"/>
      <c r="E6" s="499"/>
      <c r="F6" s="499"/>
      <c r="G6" s="499"/>
      <c r="H6" s="500"/>
    </row>
    <row r="7" spans="2:8" x14ac:dyDescent="0.25">
      <c r="B7" s="606" t="s">
        <v>49</v>
      </c>
      <c r="C7" s="607"/>
      <c r="D7" s="607"/>
      <c r="E7" s="607"/>
      <c r="F7" s="607"/>
      <c r="G7" s="607"/>
      <c r="H7" s="608"/>
    </row>
    <row r="8" spans="2:8" ht="36" customHeight="1" x14ac:dyDescent="0.25">
      <c r="B8" s="556" t="s">
        <v>54</v>
      </c>
      <c r="C8" s="557"/>
      <c r="D8" s="557"/>
      <c r="E8" s="557"/>
      <c r="F8" s="557"/>
      <c r="G8" s="557"/>
      <c r="H8" s="558"/>
    </row>
    <row r="10" spans="2:8" ht="17.45" customHeight="1" x14ac:dyDescent="0.25">
      <c r="B10" s="433" t="s">
        <v>247</v>
      </c>
      <c r="C10" s="434"/>
      <c r="D10" s="434"/>
      <c r="E10" s="434"/>
      <c r="F10" s="434"/>
      <c r="G10" s="434"/>
      <c r="H10" s="531"/>
    </row>
    <row r="11" spans="2:8" ht="201.6" customHeight="1" x14ac:dyDescent="0.25">
      <c r="B11" s="532" t="s">
        <v>544</v>
      </c>
      <c r="C11" s="533"/>
      <c r="D11" s="533"/>
      <c r="E11" s="533"/>
      <c r="F11" s="533"/>
      <c r="G11" s="533"/>
      <c r="H11" s="534"/>
    </row>
    <row r="12" spans="2:8" ht="30.95" customHeight="1" x14ac:dyDescent="0.25">
      <c r="B12" s="556" t="s">
        <v>248</v>
      </c>
      <c r="C12" s="557"/>
      <c r="D12" s="557"/>
      <c r="E12" s="557"/>
      <c r="F12" s="557"/>
      <c r="G12" s="557"/>
      <c r="H12" s="558"/>
    </row>
    <row r="13" spans="2:8" ht="27.95" customHeight="1" x14ac:dyDescent="0.25">
      <c r="B13" s="556" t="s">
        <v>249</v>
      </c>
      <c r="C13" s="557"/>
      <c r="D13" s="557"/>
      <c r="E13" s="557"/>
      <c r="F13" s="557"/>
      <c r="G13" s="557"/>
      <c r="H13" s="558"/>
    </row>
  </sheetData>
  <mergeCells count="11">
    <mergeCell ref="B2:H2"/>
    <mergeCell ref="B3:H3"/>
    <mergeCell ref="B4:H4"/>
    <mergeCell ref="B12:H12"/>
    <mergeCell ref="B13:H13"/>
    <mergeCell ref="B10:H10"/>
    <mergeCell ref="B11:H11"/>
    <mergeCell ref="B5:H5"/>
    <mergeCell ref="B6:H6"/>
    <mergeCell ref="B7:H7"/>
    <mergeCell ref="B8:H8"/>
  </mergeCells>
  <hyperlinks>
    <hyperlink ref="B8" r:id="rId1" location="!/dataset/satellite-land-cover?tab=overview" xr:uid="{00000000-0004-0000-0600-000000000000}"/>
    <hyperlink ref="B12" r:id="rId2" xr:uid="{00000000-0004-0000-0600-000001000000}"/>
    <hyperlink ref="B13"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W238"/>
  <sheetViews>
    <sheetView topLeftCell="A19" zoomScale="50" zoomScaleNormal="50" workbookViewId="0">
      <selection activeCell="C19" sqref="C19"/>
    </sheetView>
  </sheetViews>
  <sheetFormatPr defaultRowHeight="15" x14ac:dyDescent="0.25"/>
  <cols>
    <col min="2" max="2" width="16.5703125" customWidth="1"/>
    <col min="3" max="19" width="15.5703125" customWidth="1"/>
    <col min="20" max="20" width="12.85546875" bestFit="1" customWidth="1"/>
    <col min="21" max="21" width="14" bestFit="1" customWidth="1"/>
    <col min="22" max="22" width="12.85546875" bestFit="1" customWidth="1"/>
    <col min="23" max="23" width="33.5703125" customWidth="1"/>
  </cols>
  <sheetData>
    <row r="1" spans="1:23" s="24" customFormat="1" x14ac:dyDescent="0.25">
      <c r="A1" s="26"/>
      <c r="B1" s="433" t="s">
        <v>566</v>
      </c>
      <c r="C1" s="434"/>
      <c r="D1" s="434"/>
      <c r="E1" s="434"/>
      <c r="F1" s="434"/>
      <c r="G1" s="434"/>
      <c r="H1" s="435"/>
      <c r="K1" s="26"/>
      <c r="Q1" s="42"/>
      <c r="R1" s="42"/>
      <c r="S1" s="42"/>
      <c r="T1" s="42"/>
      <c r="U1" s="42"/>
      <c r="V1" s="42"/>
      <c r="W1" s="37"/>
    </row>
    <row r="2" spans="1:23" s="24" customFormat="1" ht="31.5" customHeight="1" x14ac:dyDescent="0.25">
      <c r="A2" s="26"/>
      <c r="B2" s="594" t="s">
        <v>562</v>
      </c>
      <c r="C2" s="595"/>
      <c r="D2" s="595"/>
      <c r="E2" s="595"/>
      <c r="F2" s="595"/>
      <c r="G2" s="595"/>
      <c r="H2" s="596"/>
      <c r="I2" s="26"/>
      <c r="J2" s="42"/>
      <c r="K2" s="26"/>
      <c r="L2" s="42"/>
      <c r="M2" s="42"/>
      <c r="N2" s="42"/>
      <c r="O2" s="42"/>
      <c r="P2" s="42"/>
      <c r="Q2" s="42"/>
      <c r="R2" s="42"/>
      <c r="S2" s="42"/>
      <c r="T2" s="42"/>
      <c r="U2" s="42"/>
      <c r="V2" s="42"/>
      <c r="W2" s="37"/>
    </row>
    <row r="3" spans="1:23" s="24" customFormat="1" ht="30.6" customHeight="1" x14ac:dyDescent="0.25">
      <c r="A3" s="26"/>
      <c r="B3" s="614" t="s">
        <v>564</v>
      </c>
      <c r="C3" s="615"/>
      <c r="D3" s="615"/>
      <c r="E3" s="615"/>
      <c r="F3" s="615"/>
      <c r="G3" s="615"/>
      <c r="H3" s="616"/>
      <c r="I3" s="26"/>
      <c r="J3" s="42"/>
      <c r="K3" s="26"/>
      <c r="L3" s="42"/>
      <c r="M3" s="42"/>
      <c r="N3" s="42"/>
      <c r="O3" s="42"/>
      <c r="P3" s="42"/>
      <c r="Q3" s="42"/>
      <c r="R3" s="42"/>
      <c r="S3" s="42"/>
      <c r="T3" s="42"/>
      <c r="U3" s="42"/>
      <c r="V3" s="42"/>
      <c r="W3" s="37"/>
    </row>
    <row r="4" spans="1:23" s="24" customFormat="1" ht="31.5" customHeight="1" x14ac:dyDescent="0.25">
      <c r="A4" s="26"/>
      <c r="B4" s="594" t="s">
        <v>568</v>
      </c>
      <c r="C4" s="595"/>
      <c r="D4" s="595"/>
      <c r="E4" s="595"/>
      <c r="F4" s="595"/>
      <c r="G4" s="595"/>
      <c r="H4" s="596"/>
      <c r="I4" s="26"/>
      <c r="J4" s="42"/>
      <c r="K4" s="26"/>
      <c r="L4" s="42"/>
      <c r="M4" s="42"/>
      <c r="N4" s="42"/>
      <c r="O4" s="42"/>
      <c r="P4" s="42"/>
      <c r="Q4" s="42"/>
      <c r="R4" s="42"/>
      <c r="S4" s="42"/>
      <c r="T4" s="42"/>
      <c r="U4" s="42"/>
      <c r="V4" s="42"/>
      <c r="W4" s="37"/>
    </row>
    <row r="5" spans="1:23" s="24" customFormat="1" ht="45" customHeight="1" x14ac:dyDescent="0.25">
      <c r="A5" s="26"/>
      <c r="B5" s="614" t="s">
        <v>572</v>
      </c>
      <c r="C5" s="615"/>
      <c r="D5" s="615"/>
      <c r="E5" s="615"/>
      <c r="F5" s="615"/>
      <c r="G5" s="615"/>
      <c r="H5" s="616"/>
      <c r="I5" s="26"/>
      <c r="J5" s="42"/>
      <c r="K5" s="26"/>
      <c r="L5" s="42"/>
      <c r="M5" s="42"/>
      <c r="N5" s="42"/>
      <c r="O5" s="42"/>
      <c r="P5" s="42"/>
      <c r="Q5" s="42"/>
      <c r="R5" s="42"/>
      <c r="S5" s="42"/>
      <c r="T5" s="42"/>
      <c r="U5" s="42"/>
      <c r="V5" s="42"/>
      <c r="W5" s="37"/>
    </row>
    <row r="6" spans="1:23" s="24" customFormat="1" ht="18.95" customHeight="1" x14ac:dyDescent="0.25">
      <c r="A6" s="26"/>
      <c r="B6" s="614" t="s">
        <v>574</v>
      </c>
      <c r="C6" s="615"/>
      <c r="D6" s="615"/>
      <c r="E6" s="615"/>
      <c r="F6" s="615"/>
      <c r="G6" s="615"/>
      <c r="H6" s="616"/>
      <c r="I6" s="26"/>
      <c r="J6" s="42"/>
      <c r="K6" s="26"/>
      <c r="L6" s="42"/>
      <c r="M6" s="42"/>
      <c r="N6" s="42"/>
      <c r="O6" s="42"/>
      <c r="P6" s="42"/>
      <c r="Q6" s="42"/>
      <c r="R6" s="42"/>
      <c r="S6" s="42"/>
      <c r="T6" s="42"/>
      <c r="U6" s="42"/>
      <c r="V6" s="42"/>
      <c r="W6" s="37"/>
    </row>
    <row r="7" spans="1:23" s="24" customFormat="1" ht="54" customHeight="1" x14ac:dyDescent="0.25">
      <c r="A7" s="26"/>
      <c r="B7" s="614" t="s">
        <v>262</v>
      </c>
      <c r="C7" s="615"/>
      <c r="D7" s="615"/>
      <c r="E7" s="615"/>
      <c r="F7" s="615"/>
      <c r="G7" s="615"/>
      <c r="H7" s="616"/>
      <c r="I7" s="26"/>
      <c r="J7" s="42"/>
      <c r="K7" s="26"/>
      <c r="L7" s="42"/>
      <c r="M7" s="42"/>
      <c r="N7" s="42"/>
      <c r="O7" s="42"/>
      <c r="P7" s="42"/>
      <c r="Q7" s="42"/>
      <c r="R7" s="42"/>
      <c r="S7" s="42"/>
      <c r="T7" s="42"/>
      <c r="U7" s="42"/>
      <c r="V7" s="42"/>
      <c r="W7" s="37"/>
    </row>
    <row r="8" spans="1:23" s="24" customFormat="1" ht="35.1" customHeight="1" x14ac:dyDescent="0.25">
      <c r="A8" s="26"/>
      <c r="B8" s="614" t="s">
        <v>263</v>
      </c>
      <c r="C8" s="615"/>
      <c r="D8" s="615"/>
      <c r="E8" s="615"/>
      <c r="F8" s="615"/>
      <c r="G8" s="615"/>
      <c r="H8" s="616"/>
      <c r="I8" s="26"/>
      <c r="J8" s="42"/>
      <c r="K8" s="26"/>
      <c r="L8" s="42"/>
      <c r="M8" s="42"/>
      <c r="N8" s="42"/>
      <c r="O8" s="42"/>
      <c r="P8" s="42"/>
      <c r="Q8" s="42"/>
      <c r="R8" s="42"/>
      <c r="S8" s="42"/>
      <c r="T8" s="42"/>
      <c r="U8" s="42"/>
      <c r="V8" s="42"/>
      <c r="W8" s="37"/>
    </row>
    <row r="9" spans="1:23" ht="15" customHeight="1" x14ac:dyDescent="0.25">
      <c r="A9" s="26"/>
      <c r="D9" s="82"/>
      <c r="E9" s="82"/>
      <c r="F9" s="82"/>
      <c r="G9" s="82"/>
      <c r="H9" s="82"/>
      <c r="I9" s="82"/>
      <c r="J9" s="82"/>
      <c r="K9" s="26"/>
      <c r="L9" s="26"/>
      <c r="M9" s="26"/>
      <c r="N9" s="26"/>
      <c r="O9" s="26"/>
      <c r="P9" s="26"/>
      <c r="Q9" s="26"/>
      <c r="R9" s="26"/>
      <c r="S9" s="26"/>
      <c r="T9" s="26"/>
      <c r="U9" s="26"/>
      <c r="V9" s="26"/>
    </row>
    <row r="10" spans="1:23" ht="15" customHeight="1" x14ac:dyDescent="0.25">
      <c r="A10" s="26"/>
      <c r="B10" s="621" t="s">
        <v>175</v>
      </c>
      <c r="C10" s="620" t="s">
        <v>177</v>
      </c>
      <c r="D10" s="617" t="s">
        <v>178</v>
      </c>
      <c r="E10" s="617"/>
      <c r="F10" s="617"/>
      <c r="G10" s="617"/>
      <c r="H10" s="617"/>
      <c r="I10" s="617"/>
      <c r="J10" s="82"/>
      <c r="K10" s="26"/>
      <c r="L10" s="26"/>
      <c r="M10" s="26"/>
      <c r="N10" s="26"/>
      <c r="O10" s="26"/>
      <c r="P10" s="26"/>
      <c r="Q10" s="26"/>
      <c r="R10" s="26"/>
      <c r="S10" s="26"/>
      <c r="T10" s="26"/>
      <c r="U10" s="26"/>
      <c r="V10" s="26"/>
    </row>
    <row r="11" spans="1:23" ht="38.25" x14ac:dyDescent="0.25">
      <c r="A11" s="26"/>
      <c r="B11" s="621"/>
      <c r="C11" s="620"/>
      <c r="D11" s="419" t="s">
        <v>166</v>
      </c>
      <c r="E11" s="419" t="s">
        <v>167</v>
      </c>
      <c r="F11" s="419" t="s">
        <v>168</v>
      </c>
      <c r="G11" s="420" t="s">
        <v>180</v>
      </c>
      <c r="H11" s="187" t="s">
        <v>569</v>
      </c>
      <c r="I11" s="187" t="s">
        <v>570</v>
      </c>
      <c r="J11" s="82"/>
      <c r="K11" s="26"/>
      <c r="L11" s="26"/>
      <c r="M11" s="26"/>
      <c r="N11" s="26"/>
      <c r="O11" s="26"/>
      <c r="P11" s="26"/>
      <c r="Q11" s="26"/>
      <c r="R11" s="26"/>
      <c r="S11" s="26"/>
      <c r="T11" s="26"/>
      <c r="U11" s="26"/>
      <c r="V11" s="26"/>
    </row>
    <row r="12" spans="1:23" s="24" customFormat="1" x14ac:dyDescent="0.25">
      <c r="A12" s="26"/>
      <c r="B12" s="618" t="s">
        <v>566</v>
      </c>
      <c r="C12" s="622" t="s">
        <v>567</v>
      </c>
      <c r="D12" s="622"/>
      <c r="E12" s="622"/>
      <c r="F12" s="622"/>
      <c r="G12" s="622"/>
      <c r="H12" s="622"/>
      <c r="I12" s="623"/>
      <c r="J12" s="82"/>
      <c r="K12" s="26"/>
      <c r="L12" s="26"/>
      <c r="M12" s="26"/>
      <c r="N12" s="26"/>
      <c r="O12" s="26"/>
      <c r="P12" s="26"/>
      <c r="Q12" s="26"/>
      <c r="R12" s="26"/>
      <c r="S12" s="26"/>
      <c r="T12" s="26"/>
      <c r="U12" s="26"/>
      <c r="V12" s="26"/>
    </row>
    <row r="13" spans="1:23" s="24" customFormat="1" ht="15.95" customHeight="1" x14ac:dyDescent="0.25">
      <c r="A13" s="26"/>
      <c r="B13" s="619"/>
      <c r="C13" s="624" t="s">
        <v>571</v>
      </c>
      <c r="D13" s="624"/>
      <c r="E13" s="624"/>
      <c r="F13" s="624"/>
      <c r="G13" s="625"/>
      <c r="H13" s="421" t="s">
        <v>573</v>
      </c>
      <c r="I13" s="421" t="s">
        <v>575</v>
      </c>
      <c r="J13" s="82"/>
      <c r="K13" s="26"/>
      <c r="L13" s="26"/>
      <c r="M13" s="26"/>
      <c r="N13" s="26"/>
      <c r="O13" s="26"/>
      <c r="P13" s="26"/>
      <c r="Q13" s="26"/>
      <c r="R13" s="26"/>
      <c r="S13" s="26"/>
      <c r="T13" s="26"/>
      <c r="U13" s="26"/>
      <c r="V13" s="26"/>
    </row>
    <row r="14" spans="1:23" ht="14.45" customHeight="1" x14ac:dyDescent="0.25">
      <c r="A14" s="26"/>
      <c r="B14" s="45" t="s">
        <v>104</v>
      </c>
      <c r="C14" s="417">
        <v>8394598.9646538813</v>
      </c>
      <c r="D14" s="417">
        <v>1351233.4166666698</v>
      </c>
      <c r="E14" s="417">
        <v>1243152.774661893</v>
      </c>
      <c r="F14" s="417">
        <v>3064123.7661032453</v>
      </c>
      <c r="G14" s="417">
        <v>129085.4788</v>
      </c>
      <c r="H14" s="417">
        <v>303392</v>
      </c>
      <c r="I14" s="188">
        <v>3319000</v>
      </c>
      <c r="J14" s="82"/>
      <c r="K14" s="26"/>
      <c r="L14" s="26"/>
      <c r="M14" s="26"/>
      <c r="N14" s="26"/>
      <c r="O14" s="26"/>
      <c r="P14" s="26"/>
      <c r="Q14" s="26"/>
      <c r="R14" s="26"/>
      <c r="S14" s="26"/>
      <c r="T14" s="26"/>
      <c r="U14" s="26"/>
      <c r="V14" s="26"/>
    </row>
    <row r="15" spans="1:23" x14ac:dyDescent="0.25">
      <c r="A15" s="26"/>
      <c r="B15" s="45" t="s">
        <v>105</v>
      </c>
      <c r="C15" s="417">
        <v>3065182.4029239644</v>
      </c>
      <c r="D15" s="417">
        <v>959202.28162531182</v>
      </c>
      <c r="E15" s="417">
        <v>227345.00088829984</v>
      </c>
      <c r="F15" s="417">
        <v>467526.5904397291</v>
      </c>
      <c r="G15" s="417">
        <v>57728.161899999999</v>
      </c>
      <c r="H15" s="417">
        <v>209807</v>
      </c>
      <c r="I15" s="418">
        <v>666000</v>
      </c>
      <c r="J15" s="82"/>
      <c r="K15" s="26"/>
      <c r="L15" s="26"/>
      <c r="M15" s="26"/>
      <c r="N15" s="26"/>
      <c r="O15" s="26"/>
      <c r="P15" s="26"/>
      <c r="Q15" s="26"/>
      <c r="R15" s="26"/>
      <c r="S15" s="26"/>
      <c r="T15" s="26"/>
      <c r="U15" s="26"/>
      <c r="V15" s="26"/>
    </row>
    <row r="16" spans="1:23" x14ac:dyDescent="0.25">
      <c r="A16" s="26"/>
      <c r="B16" s="45" t="s">
        <v>106</v>
      </c>
      <c r="C16" s="417">
        <v>11102330.509762194</v>
      </c>
      <c r="D16" s="417">
        <v>4041228.5810814835</v>
      </c>
      <c r="E16" s="417">
        <v>1681206.7292580155</v>
      </c>
      <c r="F16" s="417">
        <v>2477697.7365245973</v>
      </c>
      <c r="G16" s="417">
        <v>539739.31410000008</v>
      </c>
      <c r="H16" s="417">
        <v>1170680</v>
      </c>
      <c r="I16" s="418">
        <v>2514000</v>
      </c>
      <c r="J16" s="82"/>
      <c r="K16" s="26"/>
      <c r="L16" s="26"/>
      <c r="M16" s="26"/>
      <c r="N16" s="26"/>
      <c r="O16" s="26"/>
      <c r="P16" s="26"/>
      <c r="Q16" s="26"/>
      <c r="R16" s="26"/>
      <c r="S16" s="26"/>
      <c r="T16" s="26"/>
      <c r="U16" s="26"/>
      <c r="V16" s="26"/>
    </row>
    <row r="17" spans="1:22" x14ac:dyDescent="0.25">
      <c r="A17" s="26"/>
      <c r="B17" s="45" t="s">
        <v>107</v>
      </c>
      <c r="C17" s="417">
        <v>5588936.1356482571</v>
      </c>
      <c r="D17" s="417">
        <v>901008.31529463676</v>
      </c>
      <c r="E17" s="417">
        <v>774617.28845767048</v>
      </c>
      <c r="F17" s="417">
        <v>1621960.9354281875</v>
      </c>
      <c r="G17" s="417">
        <v>167588.67969999998</v>
      </c>
      <c r="H17" s="417">
        <v>163301</v>
      </c>
      <c r="I17" s="418">
        <v>1740000</v>
      </c>
      <c r="J17" s="82"/>
      <c r="K17" s="26"/>
      <c r="L17" s="26"/>
      <c r="M17" s="26"/>
      <c r="N17" s="26"/>
      <c r="O17" s="26"/>
      <c r="P17" s="26"/>
      <c r="Q17" s="26"/>
      <c r="R17" s="26"/>
      <c r="S17" s="26"/>
      <c r="T17" s="26"/>
      <c r="U17" s="26"/>
      <c r="V17" s="26"/>
    </row>
    <row r="18" spans="1:22" x14ac:dyDescent="0.25">
      <c r="A18" s="26"/>
      <c r="B18" s="45" t="s">
        <v>108</v>
      </c>
      <c r="C18" s="417">
        <v>571965.14378615946</v>
      </c>
      <c r="D18" s="417">
        <v>87902.726714907738</v>
      </c>
      <c r="E18" s="417">
        <v>324005.80147370393</v>
      </c>
      <c r="F18" s="417">
        <v>23204.602583349271</v>
      </c>
      <c r="G18" s="417">
        <v>0</v>
      </c>
      <c r="H18" s="417">
        <v>4441</v>
      </c>
      <c r="I18" s="418">
        <v>41000</v>
      </c>
      <c r="J18" s="82"/>
      <c r="K18" s="26"/>
      <c r="L18" s="26"/>
      <c r="M18" s="26"/>
      <c r="N18" s="26"/>
      <c r="O18" s="26"/>
      <c r="P18" s="26"/>
      <c r="Q18" s="26"/>
      <c r="R18" s="26"/>
      <c r="S18" s="26"/>
      <c r="T18" s="26"/>
      <c r="U18" s="26"/>
      <c r="V18" s="26"/>
    </row>
    <row r="19" spans="1:22" x14ac:dyDescent="0.25">
      <c r="A19" s="26"/>
      <c r="B19" s="45" t="s">
        <v>109</v>
      </c>
      <c r="C19" s="90">
        <v>7875467.2453676499</v>
      </c>
      <c r="D19" s="90">
        <v>3364796.1697896221</v>
      </c>
      <c r="E19" s="90">
        <v>399458.3251374159</v>
      </c>
      <c r="F19" s="90">
        <v>2150343.2597474679</v>
      </c>
      <c r="G19" s="90">
        <v>215532.38069999998</v>
      </c>
      <c r="H19" s="90">
        <v>841235</v>
      </c>
      <c r="I19" s="189">
        <v>2298000</v>
      </c>
      <c r="J19" s="82"/>
      <c r="K19" s="26"/>
      <c r="L19" s="26"/>
      <c r="M19" s="26"/>
      <c r="N19" s="26"/>
      <c r="O19" s="26"/>
      <c r="P19" s="26"/>
      <c r="Q19" s="26"/>
      <c r="R19" s="26"/>
      <c r="S19" s="26"/>
      <c r="T19" s="26"/>
      <c r="U19" s="26"/>
      <c r="V19" s="26"/>
    </row>
    <row r="20" spans="1:22" x14ac:dyDescent="0.25">
      <c r="A20" s="26"/>
      <c r="B20" s="45" t="s">
        <v>110</v>
      </c>
      <c r="C20" s="90">
        <v>4271125.194938058</v>
      </c>
      <c r="D20" s="90">
        <v>2511227.4212935069</v>
      </c>
      <c r="E20" s="90">
        <v>131177.91525147771</v>
      </c>
      <c r="F20" s="90">
        <v>229470.12175393497</v>
      </c>
      <c r="G20" s="90">
        <v>83173.966799999995</v>
      </c>
      <c r="H20" s="90">
        <v>708529</v>
      </c>
      <c r="I20" s="189">
        <v>617000</v>
      </c>
      <c r="J20" s="82"/>
      <c r="K20" s="26"/>
      <c r="L20" s="26"/>
      <c r="M20" s="26"/>
      <c r="N20" s="26"/>
      <c r="O20" s="26"/>
      <c r="P20" s="26"/>
      <c r="Q20" s="26"/>
      <c r="R20" s="26"/>
      <c r="S20" s="26"/>
      <c r="T20" s="26"/>
      <c r="U20" s="26"/>
      <c r="V20" s="26"/>
    </row>
    <row r="21" spans="1:22" x14ac:dyDescent="0.25">
      <c r="A21" s="26"/>
      <c r="B21" s="45" t="s">
        <v>111</v>
      </c>
      <c r="C21" s="90">
        <v>4593292.3723586742</v>
      </c>
      <c r="D21" s="90">
        <v>420795.39726308582</v>
      </c>
      <c r="E21" s="90">
        <v>407143.10564142978</v>
      </c>
      <c r="F21" s="90">
        <v>1758591.1809813958</v>
      </c>
      <c r="G21" s="90">
        <v>1136186.9221000001</v>
      </c>
      <c r="H21" s="90">
        <v>120216</v>
      </c>
      <c r="I21" s="189">
        <v>2110000</v>
      </c>
      <c r="J21" s="82"/>
      <c r="K21" s="26"/>
      <c r="L21" s="26"/>
      <c r="M21" s="26"/>
      <c r="N21" s="26"/>
      <c r="O21" s="26"/>
      <c r="P21" s="26"/>
      <c r="Q21" s="26"/>
      <c r="R21" s="26"/>
      <c r="S21" s="26"/>
      <c r="T21" s="26"/>
      <c r="U21" s="26"/>
      <c r="V21" s="26"/>
    </row>
    <row r="22" spans="1:22" x14ac:dyDescent="0.25">
      <c r="A22" s="26"/>
      <c r="B22" s="45" t="s">
        <v>112</v>
      </c>
      <c r="C22" s="90">
        <v>33694010.368418701</v>
      </c>
      <c r="D22" s="90">
        <v>22904.0804407342</v>
      </c>
      <c r="E22" s="90">
        <v>1232441.3068643988</v>
      </c>
      <c r="F22" s="90">
        <v>8868794.8141826261</v>
      </c>
      <c r="G22" s="90">
        <v>5807.7972</v>
      </c>
      <c r="H22" s="90">
        <v>224193</v>
      </c>
      <c r="I22" s="189">
        <v>19719000</v>
      </c>
      <c r="J22" s="82"/>
      <c r="K22" s="26"/>
      <c r="L22" s="26"/>
      <c r="M22" s="26"/>
      <c r="N22" s="26"/>
      <c r="O22" s="26"/>
      <c r="P22" s="26"/>
      <c r="Q22" s="26"/>
      <c r="R22" s="26"/>
      <c r="S22" s="26"/>
      <c r="T22" s="26"/>
      <c r="U22" s="26"/>
      <c r="V22" s="26"/>
    </row>
    <row r="23" spans="1:22" x14ac:dyDescent="0.25">
      <c r="A23" s="26"/>
      <c r="B23" s="45" t="s">
        <v>113</v>
      </c>
      <c r="C23" s="90">
        <v>54805442.767395414</v>
      </c>
      <c r="D23" s="90">
        <v>18573577.831518386</v>
      </c>
      <c r="E23" s="90">
        <v>3643981.2402790217</v>
      </c>
      <c r="F23" s="90">
        <v>7274503.3817423536</v>
      </c>
      <c r="G23" s="90">
        <v>963719.70100000012</v>
      </c>
      <c r="H23" s="90">
        <v>5618603</v>
      </c>
      <c r="I23" s="189">
        <v>16015000</v>
      </c>
      <c r="J23" s="82"/>
      <c r="K23" s="26"/>
      <c r="L23" s="26"/>
      <c r="M23" s="26"/>
      <c r="N23" s="26"/>
      <c r="O23" s="26"/>
      <c r="P23" s="26"/>
      <c r="Q23" s="26"/>
      <c r="R23" s="26"/>
      <c r="S23" s="26"/>
      <c r="T23" s="26"/>
      <c r="U23" s="26"/>
      <c r="V23" s="26"/>
    </row>
    <row r="24" spans="1:22" x14ac:dyDescent="0.25">
      <c r="A24" s="26"/>
      <c r="B24" s="45" t="s">
        <v>114</v>
      </c>
      <c r="C24" s="90">
        <v>35722047.283170633</v>
      </c>
      <c r="D24" s="90">
        <v>12707020.68792763</v>
      </c>
      <c r="E24" s="90">
        <v>2911694.6421954166</v>
      </c>
      <c r="F24" s="90">
        <v>8435549.2138683442</v>
      </c>
      <c r="G24" s="90">
        <v>682252.59900000005</v>
      </c>
      <c r="H24" s="90">
        <v>3253431</v>
      </c>
      <c r="I24" s="189">
        <v>10124000</v>
      </c>
      <c r="J24" s="82"/>
      <c r="K24" s="26"/>
      <c r="L24" s="26"/>
      <c r="M24" s="26"/>
      <c r="N24" s="26"/>
      <c r="O24" s="26"/>
      <c r="P24" s="26"/>
      <c r="Q24" s="26"/>
      <c r="R24" s="26"/>
      <c r="S24" s="26"/>
      <c r="T24" s="26"/>
      <c r="U24" s="26"/>
      <c r="V24" s="26"/>
    </row>
    <row r="25" spans="1:22" x14ac:dyDescent="0.25">
      <c r="A25" s="26"/>
      <c r="B25" s="45" t="s">
        <v>115</v>
      </c>
      <c r="C25" s="90">
        <v>13001141.342948683</v>
      </c>
      <c r="D25" s="90">
        <v>2622978.7266116533</v>
      </c>
      <c r="E25" s="90">
        <v>2702574.1626699874</v>
      </c>
      <c r="F25" s="90">
        <v>1754340.9392501258</v>
      </c>
      <c r="G25" s="90">
        <v>484105.58490000002</v>
      </c>
      <c r="H25" s="90">
        <v>620991</v>
      </c>
      <c r="I25" s="189">
        <v>3595000</v>
      </c>
      <c r="J25" s="82"/>
      <c r="K25" s="26"/>
      <c r="L25" s="26"/>
      <c r="M25" s="26"/>
      <c r="N25" s="26"/>
      <c r="O25" s="26"/>
      <c r="P25" s="26"/>
      <c r="Q25" s="26"/>
      <c r="R25" s="26"/>
      <c r="S25" s="26"/>
      <c r="T25" s="26"/>
      <c r="U25" s="26"/>
      <c r="V25" s="26"/>
    </row>
    <row r="26" spans="1:22" x14ac:dyDescent="0.25">
      <c r="A26" s="26"/>
      <c r="B26" s="45" t="s">
        <v>116</v>
      </c>
      <c r="C26" s="90">
        <v>9299525.7286472805</v>
      </c>
      <c r="D26" s="90">
        <v>5614869.8491506344</v>
      </c>
      <c r="E26" s="90">
        <v>854663.50772992719</v>
      </c>
      <c r="F26" s="90">
        <v>998034.03562464472</v>
      </c>
      <c r="G26" s="90">
        <v>174896.033</v>
      </c>
      <c r="H26" s="90">
        <v>1043093</v>
      </c>
      <c r="I26" s="189">
        <v>1910000</v>
      </c>
      <c r="J26" s="82"/>
      <c r="K26" s="26"/>
      <c r="L26" s="26"/>
      <c r="M26" s="26"/>
      <c r="N26" s="26"/>
      <c r="O26" s="26"/>
      <c r="P26" s="26"/>
      <c r="Q26" s="26"/>
      <c r="R26" s="26"/>
      <c r="S26" s="26"/>
      <c r="T26" s="26"/>
      <c r="U26" s="26"/>
      <c r="V26" s="26"/>
    </row>
    <row r="27" spans="1:22" x14ac:dyDescent="0.25">
      <c r="A27" s="26"/>
      <c r="B27" s="45" t="s">
        <v>117</v>
      </c>
      <c r="C27" s="90">
        <v>6963710.4254915761</v>
      </c>
      <c r="D27" s="90">
        <v>231294.72047695509</v>
      </c>
      <c r="E27" s="90">
        <v>2147531.2311272849</v>
      </c>
      <c r="F27" s="90">
        <v>559357.5708759625</v>
      </c>
      <c r="G27" s="90">
        <v>1517669.3369999998</v>
      </c>
      <c r="H27" s="90">
        <v>83338</v>
      </c>
      <c r="I27" s="189">
        <v>586000</v>
      </c>
      <c r="J27" s="82"/>
      <c r="K27" s="26"/>
      <c r="L27" s="26"/>
      <c r="M27" s="26"/>
      <c r="N27" s="26"/>
      <c r="O27" s="26"/>
      <c r="P27" s="26"/>
      <c r="Q27" s="26"/>
      <c r="R27" s="26"/>
      <c r="S27" s="26"/>
      <c r="T27" s="26"/>
      <c r="U27" s="26"/>
      <c r="V27" s="26"/>
    </row>
    <row r="28" spans="1:22" x14ac:dyDescent="0.25">
      <c r="A28" s="26"/>
      <c r="B28" s="45" t="s">
        <v>118</v>
      </c>
      <c r="C28" s="90">
        <v>29998870.42954611</v>
      </c>
      <c r="D28" s="90">
        <v>9815203.4388794675</v>
      </c>
      <c r="E28" s="90">
        <v>3230720.362448642</v>
      </c>
      <c r="F28" s="90">
        <v>4806186.2292408133</v>
      </c>
      <c r="G28" s="90">
        <v>502876.15540000005</v>
      </c>
      <c r="H28" s="90">
        <v>1774031</v>
      </c>
      <c r="I28" s="189">
        <v>8216000</v>
      </c>
      <c r="J28" s="82"/>
      <c r="K28" s="26"/>
      <c r="L28" s="26"/>
      <c r="M28" s="26"/>
      <c r="N28" s="26"/>
      <c r="O28" s="26"/>
      <c r="P28" s="26"/>
      <c r="Q28" s="26"/>
      <c r="R28" s="26"/>
      <c r="S28" s="26"/>
      <c r="T28" s="26"/>
      <c r="U28" s="26"/>
      <c r="V28" s="26"/>
    </row>
    <row r="29" spans="1:22" x14ac:dyDescent="0.25">
      <c r="A29" s="26"/>
      <c r="B29" s="45" t="s">
        <v>119</v>
      </c>
      <c r="C29" s="90">
        <v>6464269.9312632661</v>
      </c>
      <c r="D29" s="90">
        <v>873231.48297007254</v>
      </c>
      <c r="E29" s="90">
        <v>518035.77626639034</v>
      </c>
      <c r="F29" s="90">
        <v>2340423.5149514996</v>
      </c>
      <c r="G29" s="90">
        <v>1410718.6969999999</v>
      </c>
      <c r="H29" s="90">
        <v>296081</v>
      </c>
      <c r="I29" s="189">
        <v>3177000</v>
      </c>
      <c r="J29" s="82"/>
      <c r="K29" s="26"/>
      <c r="L29" s="26"/>
      <c r="M29" s="26"/>
      <c r="N29" s="26"/>
      <c r="O29" s="26"/>
      <c r="P29" s="26"/>
      <c r="Q29" s="26"/>
      <c r="R29" s="26"/>
      <c r="S29" s="26"/>
      <c r="T29" s="26"/>
      <c r="U29" s="26"/>
      <c r="V29" s="26"/>
    </row>
    <row r="30" spans="1:22" x14ac:dyDescent="0.25">
      <c r="A30" s="26"/>
      <c r="B30" s="45" t="s">
        <v>120</v>
      </c>
      <c r="C30" s="90">
        <v>6501091.8844748186</v>
      </c>
      <c r="D30" s="90">
        <v>1944571.4555254646</v>
      </c>
      <c r="E30" s="90">
        <v>1103538.7735498638</v>
      </c>
      <c r="F30" s="90">
        <v>1526180.2354032991</v>
      </c>
      <c r="G30" s="90">
        <v>1587532.4993</v>
      </c>
      <c r="H30" s="90">
        <v>522927</v>
      </c>
      <c r="I30" s="189">
        <v>1924000</v>
      </c>
      <c r="J30" s="82"/>
      <c r="K30" s="26"/>
      <c r="L30" s="26"/>
      <c r="M30" s="26"/>
      <c r="N30" s="26"/>
      <c r="O30" s="26"/>
      <c r="P30" s="26"/>
      <c r="Q30" s="26"/>
      <c r="R30" s="26"/>
      <c r="S30" s="26"/>
      <c r="T30" s="26"/>
      <c r="U30" s="26"/>
      <c r="V30" s="26"/>
    </row>
    <row r="31" spans="1:22" x14ac:dyDescent="0.25">
      <c r="A31" s="26"/>
      <c r="B31" s="45" t="s">
        <v>121</v>
      </c>
      <c r="C31" s="90">
        <v>258067.73407934423</v>
      </c>
      <c r="D31" s="90">
        <v>44799.265116974959</v>
      </c>
      <c r="E31" s="90">
        <v>28850.125691046644</v>
      </c>
      <c r="F31" s="90">
        <v>46945.85184993974</v>
      </c>
      <c r="G31" s="90">
        <v>1197.4303</v>
      </c>
      <c r="H31" s="90">
        <v>14443</v>
      </c>
      <c r="I31" s="189">
        <v>86000</v>
      </c>
      <c r="J31" s="82"/>
      <c r="K31" s="26"/>
      <c r="L31" s="26"/>
      <c r="M31" s="26"/>
      <c r="N31" s="26"/>
      <c r="O31" s="26"/>
      <c r="P31" s="26"/>
      <c r="Q31" s="26"/>
      <c r="R31" s="26"/>
      <c r="S31" s="26"/>
      <c r="T31" s="26"/>
      <c r="U31" s="26"/>
      <c r="V31" s="26"/>
    </row>
    <row r="32" spans="1:22" x14ac:dyDescent="0.25">
      <c r="A32" s="26"/>
      <c r="B32" s="45" t="s">
        <v>122</v>
      </c>
      <c r="C32" s="90">
        <v>32535.263469936919</v>
      </c>
      <c r="D32" s="90">
        <v>15069.038865412755</v>
      </c>
      <c r="E32" s="90">
        <v>5001.5470878079368</v>
      </c>
      <c r="F32" s="90">
        <v>0</v>
      </c>
      <c r="G32" s="90">
        <v>0</v>
      </c>
      <c r="H32" s="90">
        <v>2073</v>
      </c>
      <c r="I32" s="189">
        <v>0</v>
      </c>
      <c r="J32" s="82"/>
      <c r="K32" s="26"/>
      <c r="L32" s="26"/>
      <c r="M32" s="26"/>
      <c r="N32" s="26"/>
      <c r="O32" s="26"/>
      <c r="P32" s="26"/>
      <c r="Q32" s="26"/>
      <c r="R32" s="26"/>
      <c r="S32" s="26"/>
      <c r="T32" s="26"/>
      <c r="U32" s="26"/>
      <c r="V32" s="26"/>
    </row>
    <row r="33" spans="1:23" x14ac:dyDescent="0.25">
      <c r="A33" s="26"/>
      <c r="B33" s="45" t="s">
        <v>123</v>
      </c>
      <c r="C33" s="90">
        <v>3556686.3091724105</v>
      </c>
      <c r="D33" s="90">
        <v>704316.57295307401</v>
      </c>
      <c r="E33" s="90">
        <v>500154.70878079376</v>
      </c>
      <c r="F33" s="90">
        <v>190058.78933670159</v>
      </c>
      <c r="G33" s="90">
        <v>91991.408599999995</v>
      </c>
      <c r="H33" s="90">
        <v>140333</v>
      </c>
      <c r="I33" s="189">
        <v>295000</v>
      </c>
      <c r="J33" s="82"/>
      <c r="K33" s="26"/>
      <c r="L33" s="26"/>
      <c r="M33" s="26"/>
      <c r="N33" s="26"/>
      <c r="O33" s="26"/>
      <c r="P33" s="26"/>
      <c r="Q33" s="26"/>
      <c r="R33" s="26"/>
      <c r="S33" s="26"/>
      <c r="T33" s="26"/>
      <c r="U33" s="26"/>
      <c r="V33" s="26"/>
    </row>
    <row r="34" spans="1:23" x14ac:dyDescent="0.25">
      <c r="A34" s="26"/>
      <c r="B34" s="45" t="s">
        <v>124</v>
      </c>
      <c r="C34" s="90">
        <v>31167019.678180721</v>
      </c>
      <c r="D34" s="90">
        <v>13477473.598123349</v>
      </c>
      <c r="E34" s="90">
        <v>2500322.760690046</v>
      </c>
      <c r="F34" s="90">
        <v>7520609.5506767659</v>
      </c>
      <c r="G34" s="90">
        <v>2373677.3932000003</v>
      </c>
      <c r="H34" s="90">
        <v>2332411</v>
      </c>
      <c r="I34" s="189">
        <v>8268000</v>
      </c>
      <c r="J34" s="82"/>
      <c r="K34" s="26"/>
      <c r="L34" s="26"/>
      <c r="M34" s="26"/>
      <c r="N34" s="26"/>
      <c r="O34" s="26"/>
      <c r="P34" s="26"/>
      <c r="Q34" s="26"/>
      <c r="R34" s="26"/>
      <c r="S34" s="26"/>
      <c r="T34" s="26"/>
      <c r="U34" s="26"/>
      <c r="V34" s="26"/>
    </row>
    <row r="35" spans="1:23" x14ac:dyDescent="0.25">
      <c r="A35" s="26"/>
      <c r="B35" s="45" t="s">
        <v>125</v>
      </c>
      <c r="C35" s="90">
        <v>9190953.4883355051</v>
      </c>
      <c r="D35" s="90">
        <v>1268761.5543861627</v>
      </c>
      <c r="E35" s="90">
        <v>2409994.3909668881</v>
      </c>
      <c r="F35" s="90">
        <v>544159.73680657172</v>
      </c>
      <c r="G35" s="90">
        <v>1232067.4521000001</v>
      </c>
      <c r="H35" s="90">
        <v>57370</v>
      </c>
      <c r="I35" s="189">
        <v>2199000</v>
      </c>
      <c r="J35" s="82"/>
      <c r="K35" s="26"/>
      <c r="L35" s="26"/>
      <c r="M35" s="26"/>
      <c r="N35" s="26"/>
      <c r="O35" s="26"/>
      <c r="P35" s="26"/>
      <c r="Q35" s="26"/>
      <c r="R35" s="26"/>
      <c r="S35" s="26"/>
      <c r="T35" s="26"/>
      <c r="U35" s="26"/>
      <c r="V35" s="26"/>
    </row>
    <row r="36" spans="1:23" x14ac:dyDescent="0.25">
      <c r="A36" s="26"/>
      <c r="B36" s="45" t="s">
        <v>126</v>
      </c>
      <c r="C36" s="90">
        <v>23737695.738923896</v>
      </c>
      <c r="D36" s="90">
        <v>10117120.862870963</v>
      </c>
      <c r="E36" s="90">
        <v>1597039.0634584667</v>
      </c>
      <c r="F36" s="90">
        <v>5882184.295006738</v>
      </c>
      <c r="G36" s="90">
        <v>647449.55920000002</v>
      </c>
      <c r="H36" s="90">
        <v>2083213</v>
      </c>
      <c r="I36" s="189">
        <v>4627000</v>
      </c>
      <c r="J36" s="82"/>
      <c r="K36" s="26"/>
      <c r="L36" s="26"/>
      <c r="M36" s="26"/>
      <c r="N36" s="26"/>
      <c r="O36" s="26"/>
      <c r="P36" s="26"/>
      <c r="Q36" s="26"/>
      <c r="R36" s="26"/>
      <c r="S36" s="26"/>
      <c r="T36" s="26"/>
      <c r="U36" s="26"/>
      <c r="V36" s="26"/>
    </row>
    <row r="37" spans="1:23" x14ac:dyDescent="0.25">
      <c r="A37" s="26"/>
      <c r="B37" s="45" t="s">
        <v>127</v>
      </c>
      <c r="C37" s="90">
        <v>4892646.5993836224</v>
      </c>
      <c r="D37" s="90">
        <v>1559967.5105801648</v>
      </c>
      <c r="E37" s="90">
        <v>332248.69452828867</v>
      </c>
      <c r="F37" s="90">
        <v>2019916.649852528</v>
      </c>
      <c r="G37" s="90">
        <v>157567.304</v>
      </c>
      <c r="H37" s="90">
        <v>361229</v>
      </c>
      <c r="I37" s="189">
        <v>1795000</v>
      </c>
      <c r="J37" s="82"/>
      <c r="K37" s="26"/>
      <c r="L37" s="26"/>
      <c r="M37" s="26"/>
      <c r="N37" s="26"/>
      <c r="O37" s="26"/>
      <c r="P37" s="26"/>
      <c r="Q37" s="26"/>
      <c r="R37" s="26"/>
      <c r="S37" s="26"/>
      <c r="T37" s="26"/>
      <c r="U37" s="26"/>
      <c r="V37" s="26"/>
    </row>
    <row r="38" spans="1:23" x14ac:dyDescent="0.25">
      <c r="A38" s="26"/>
      <c r="B38" s="45" t="s">
        <v>128</v>
      </c>
      <c r="C38" s="90">
        <v>2042064.246723393</v>
      </c>
      <c r="D38" s="90">
        <v>124566.42811394618</v>
      </c>
      <c r="E38" s="90">
        <v>87194.353093029349</v>
      </c>
      <c r="F38" s="90">
        <v>1041652.6780384891</v>
      </c>
      <c r="G38" s="90">
        <v>33062.522900000004</v>
      </c>
      <c r="H38" s="90">
        <v>30902</v>
      </c>
      <c r="I38" s="189">
        <v>1139000</v>
      </c>
      <c r="J38" s="82"/>
      <c r="K38" s="26"/>
      <c r="L38" s="26"/>
      <c r="M38" s="26"/>
      <c r="N38" s="26"/>
      <c r="O38" s="26"/>
      <c r="P38" s="26"/>
      <c r="Q38" s="26"/>
      <c r="R38" s="26"/>
      <c r="S38" s="26"/>
      <c r="T38" s="26"/>
      <c r="U38" s="26"/>
      <c r="V38" s="26"/>
    </row>
    <row r="39" spans="1:23" x14ac:dyDescent="0.25">
      <c r="A39" s="26"/>
      <c r="B39" s="45" t="s">
        <v>129</v>
      </c>
      <c r="C39" s="90">
        <v>50615386.171368062</v>
      </c>
      <c r="D39" s="90">
        <v>13055626.373361111</v>
      </c>
      <c r="E39" s="90">
        <v>13499111.192391634</v>
      </c>
      <c r="F39" s="90">
        <v>3535063.429448389</v>
      </c>
      <c r="G39" s="90">
        <v>6853672.2445</v>
      </c>
      <c r="H39" s="90">
        <v>1904242</v>
      </c>
      <c r="I39" s="189">
        <v>17082000</v>
      </c>
      <c r="J39" s="82"/>
      <c r="K39" s="26"/>
      <c r="L39" s="26"/>
      <c r="M39" s="26"/>
      <c r="N39" s="26"/>
      <c r="O39" s="26"/>
      <c r="P39" s="26"/>
      <c r="Q39" s="26"/>
      <c r="R39" s="26"/>
      <c r="S39" s="26"/>
      <c r="T39" s="26"/>
      <c r="U39" s="26"/>
      <c r="V39" s="26"/>
    </row>
    <row r="40" spans="1:23" x14ac:dyDescent="0.25">
      <c r="A40" s="26"/>
      <c r="B40" s="45" t="s">
        <v>130</v>
      </c>
      <c r="C40" s="90">
        <v>44601074.655540101</v>
      </c>
      <c r="D40" s="90">
        <v>1285311.7380973212</v>
      </c>
      <c r="E40" s="90">
        <v>2533680.7185203186</v>
      </c>
      <c r="F40" s="90">
        <v>14046576.67276697</v>
      </c>
      <c r="G40" s="90">
        <v>456559.4423</v>
      </c>
      <c r="H40" s="90">
        <v>384819</v>
      </c>
      <c r="I40" s="189">
        <v>19664000</v>
      </c>
      <c r="J40" s="82"/>
      <c r="K40" s="26"/>
      <c r="L40" s="26"/>
      <c r="M40" s="26"/>
      <c r="N40" s="26"/>
      <c r="O40" s="26"/>
      <c r="P40" s="26"/>
      <c r="Q40" s="26"/>
      <c r="R40" s="26"/>
      <c r="S40" s="26"/>
      <c r="T40" s="26"/>
      <c r="U40" s="26"/>
      <c r="V40" s="26"/>
    </row>
    <row r="41" spans="1:23" x14ac:dyDescent="0.25">
      <c r="A41" s="26"/>
      <c r="B41" s="45" t="s">
        <v>131</v>
      </c>
      <c r="C41" s="90">
        <v>24434902.45460847</v>
      </c>
      <c r="D41" s="90">
        <v>5043663.119508706</v>
      </c>
      <c r="E41" s="90">
        <v>4439119.8979038354</v>
      </c>
      <c r="F41" s="90">
        <v>1371454.2636911978</v>
      </c>
      <c r="G41" s="90">
        <v>1542039.5719000003</v>
      </c>
      <c r="H41" s="90">
        <v>1866677</v>
      </c>
      <c r="I41" s="189">
        <v>3155000</v>
      </c>
      <c r="J41" s="82"/>
      <c r="K41" s="26"/>
      <c r="L41" s="26"/>
      <c r="M41" s="26"/>
      <c r="N41" s="26"/>
      <c r="O41" s="26"/>
      <c r="P41" s="26"/>
      <c r="Q41" s="26"/>
      <c r="R41" s="26"/>
      <c r="S41" s="26"/>
      <c r="T41" s="26"/>
      <c r="U41" s="26"/>
      <c r="V41" s="26"/>
    </row>
    <row r="42" spans="1:23" ht="102" x14ac:dyDescent="0.25">
      <c r="A42" s="26"/>
      <c r="B42" s="46" t="s">
        <v>112</v>
      </c>
      <c r="C42" s="91">
        <v>33694010.368418701</v>
      </c>
      <c r="D42" s="91">
        <v>1148800</v>
      </c>
      <c r="E42" s="91">
        <v>873900</v>
      </c>
      <c r="F42" s="91">
        <v>8868794.8141826261</v>
      </c>
      <c r="G42" s="91">
        <v>222100</v>
      </c>
      <c r="H42" s="91">
        <v>217600.00000000003</v>
      </c>
      <c r="I42" s="190">
        <v>19719000</v>
      </c>
      <c r="J42" s="191" t="s">
        <v>280</v>
      </c>
      <c r="K42" s="26"/>
      <c r="L42" s="26"/>
      <c r="M42" s="26"/>
      <c r="N42" s="26"/>
      <c r="O42" s="26"/>
      <c r="P42" s="26"/>
      <c r="Q42" s="26"/>
      <c r="R42" s="26"/>
      <c r="S42" s="26"/>
      <c r="T42" s="26"/>
      <c r="U42" s="26"/>
      <c r="V42" s="26"/>
    </row>
    <row r="43" spans="1:23" ht="32.450000000000003" customHeight="1" x14ac:dyDescent="0.25">
      <c r="A43" s="26"/>
      <c r="B43" s="612" t="s">
        <v>281</v>
      </c>
      <c r="C43" s="613"/>
      <c r="D43" s="613"/>
      <c r="E43" s="613"/>
      <c r="F43" s="613"/>
      <c r="G43" s="613"/>
      <c r="H43" s="613"/>
      <c r="I43" s="613"/>
      <c r="J43" s="80"/>
      <c r="K43" s="80"/>
      <c r="L43" s="80"/>
      <c r="M43" s="80"/>
      <c r="N43" s="80"/>
      <c r="O43" s="80"/>
      <c r="P43" s="80"/>
      <c r="Q43" s="80"/>
      <c r="R43" s="80"/>
      <c r="S43" s="80"/>
      <c r="T43" s="80"/>
      <c r="U43" s="80"/>
      <c r="V43" s="80"/>
    </row>
    <row r="44" spans="1:23" ht="14.45" customHeight="1" x14ac:dyDescent="0.25">
      <c r="A44" s="26"/>
    </row>
    <row r="45" spans="1:23" x14ac:dyDescent="0.25">
      <c r="A45" s="26"/>
      <c r="B45" s="609" t="s">
        <v>181</v>
      </c>
      <c r="C45" s="610"/>
      <c r="D45" s="610"/>
      <c r="E45" s="610"/>
      <c r="F45" s="610"/>
      <c r="G45" s="610"/>
      <c r="H45" s="610"/>
      <c r="I45" s="610"/>
      <c r="J45" s="610"/>
      <c r="K45" s="610"/>
      <c r="L45" s="610"/>
      <c r="M45" s="610"/>
      <c r="N45" s="610"/>
      <c r="O45" s="610"/>
      <c r="P45" s="610"/>
      <c r="Q45" s="610"/>
      <c r="R45" s="610"/>
      <c r="S45" s="610"/>
      <c r="T45" s="610"/>
      <c r="U45" s="610"/>
      <c r="V45" s="611"/>
      <c r="W45" s="24"/>
    </row>
    <row r="46" spans="1:23" ht="38.25" x14ac:dyDescent="0.25">
      <c r="A46" s="26"/>
      <c r="B46" s="43"/>
      <c r="C46" s="155" t="s">
        <v>132</v>
      </c>
      <c r="D46" s="155" t="s">
        <v>133</v>
      </c>
      <c r="E46" s="155" t="s">
        <v>134</v>
      </c>
      <c r="F46" s="157" t="s">
        <v>135</v>
      </c>
      <c r="G46" s="155" t="s">
        <v>136</v>
      </c>
      <c r="H46" s="155" t="s">
        <v>137</v>
      </c>
      <c r="I46" s="155" t="s">
        <v>138</v>
      </c>
      <c r="J46" s="155" t="s">
        <v>139</v>
      </c>
      <c r="K46" s="155" t="s">
        <v>140</v>
      </c>
      <c r="L46" s="155" t="s">
        <v>141</v>
      </c>
      <c r="M46" s="155" t="s">
        <v>142</v>
      </c>
      <c r="N46" s="155" t="s">
        <v>143</v>
      </c>
      <c r="O46" s="155" t="s">
        <v>144</v>
      </c>
      <c r="P46" s="155" t="s">
        <v>145</v>
      </c>
      <c r="Q46" s="155" t="s">
        <v>146</v>
      </c>
      <c r="R46" s="155" t="s">
        <v>147</v>
      </c>
      <c r="S46" s="155" t="s">
        <v>148</v>
      </c>
      <c r="T46" s="155" t="s">
        <v>149</v>
      </c>
      <c r="U46" s="155" t="s">
        <v>150</v>
      </c>
      <c r="V46" s="156" t="s">
        <v>151</v>
      </c>
    </row>
    <row r="47" spans="1:23" x14ac:dyDescent="0.25">
      <c r="A47" s="26"/>
      <c r="B47" s="45" t="s">
        <v>104</v>
      </c>
      <c r="C47" s="93">
        <v>0</v>
      </c>
      <c r="D47" s="93">
        <v>0</v>
      </c>
      <c r="E47" s="93">
        <v>0</v>
      </c>
      <c r="F47" s="93">
        <v>0</v>
      </c>
      <c r="G47" s="93">
        <v>0</v>
      </c>
      <c r="H47" s="93">
        <v>0</v>
      </c>
      <c r="I47" s="93">
        <v>0</v>
      </c>
      <c r="J47" s="93">
        <v>0</v>
      </c>
      <c r="K47" s="93">
        <v>0</v>
      </c>
      <c r="L47" s="93">
        <v>0</v>
      </c>
      <c r="M47" s="93">
        <v>0</v>
      </c>
      <c r="N47" s="93">
        <v>0</v>
      </c>
      <c r="O47" s="93">
        <v>0</v>
      </c>
      <c r="P47" s="93">
        <v>0</v>
      </c>
      <c r="Q47" s="93">
        <v>0</v>
      </c>
      <c r="R47" s="93">
        <v>0</v>
      </c>
      <c r="S47" s="93">
        <v>0</v>
      </c>
      <c r="T47" s="93">
        <v>300896.49781438976</v>
      </c>
      <c r="U47" s="93">
        <v>264000.37944070803</v>
      </c>
      <c r="V47" s="94">
        <v>813917.96062849346</v>
      </c>
    </row>
    <row r="48" spans="1:23" x14ac:dyDescent="0.25">
      <c r="A48" s="26"/>
      <c r="B48" s="45" t="s">
        <v>105</v>
      </c>
      <c r="C48" s="93">
        <v>0</v>
      </c>
      <c r="D48" s="93">
        <v>0</v>
      </c>
      <c r="E48" s="93">
        <v>0</v>
      </c>
      <c r="F48" s="93">
        <v>0</v>
      </c>
      <c r="G48" s="93">
        <v>0</v>
      </c>
      <c r="H48" s="93">
        <v>0</v>
      </c>
      <c r="I48" s="93">
        <v>0</v>
      </c>
      <c r="J48" s="93">
        <v>0</v>
      </c>
      <c r="K48" s="93">
        <v>0</v>
      </c>
      <c r="L48" s="93">
        <v>0</v>
      </c>
      <c r="M48" s="93">
        <v>0</v>
      </c>
      <c r="N48" s="93">
        <v>0</v>
      </c>
      <c r="O48" s="93">
        <v>0</v>
      </c>
      <c r="P48" s="93">
        <v>0</v>
      </c>
      <c r="Q48" s="93">
        <v>0</v>
      </c>
      <c r="R48" s="93">
        <v>0</v>
      </c>
      <c r="S48" s="93">
        <v>0</v>
      </c>
      <c r="T48" s="93">
        <v>0</v>
      </c>
      <c r="U48" s="93">
        <v>529055.30976867338</v>
      </c>
      <c r="V48" s="94">
        <v>36098.758040441549</v>
      </c>
    </row>
    <row r="49" spans="1:22" x14ac:dyDescent="0.25">
      <c r="A49" s="26"/>
      <c r="B49" s="45" t="s">
        <v>106</v>
      </c>
      <c r="C49" s="93">
        <v>0</v>
      </c>
      <c r="D49" s="93">
        <v>0</v>
      </c>
      <c r="E49" s="93">
        <v>0</v>
      </c>
      <c r="F49" s="93">
        <v>0</v>
      </c>
      <c r="G49" s="93">
        <v>0</v>
      </c>
      <c r="H49" s="93">
        <v>0</v>
      </c>
      <c r="I49" s="93">
        <v>0</v>
      </c>
      <c r="J49" s="93">
        <v>145915.29364819272</v>
      </c>
      <c r="K49" s="93">
        <v>0</v>
      </c>
      <c r="L49" s="93">
        <v>0</v>
      </c>
      <c r="M49" s="93">
        <v>0</v>
      </c>
      <c r="N49" s="93">
        <v>0</v>
      </c>
      <c r="O49" s="93">
        <v>0</v>
      </c>
      <c r="P49" s="93">
        <v>0</v>
      </c>
      <c r="Q49" s="93">
        <v>0</v>
      </c>
      <c r="R49" s="93">
        <v>0</v>
      </c>
      <c r="S49" s="93">
        <v>0</v>
      </c>
      <c r="T49" s="93">
        <v>2562609.3987131785</v>
      </c>
      <c r="U49" s="93">
        <v>0</v>
      </c>
      <c r="V49" s="94">
        <v>412512.52117477317</v>
      </c>
    </row>
    <row r="50" spans="1:22" x14ac:dyDescent="0.25">
      <c r="A50" s="26"/>
      <c r="B50" s="45" t="s">
        <v>107</v>
      </c>
      <c r="C50" s="93">
        <v>0</v>
      </c>
      <c r="D50" s="93">
        <v>0</v>
      </c>
      <c r="E50" s="93">
        <v>0</v>
      </c>
      <c r="F50" s="93">
        <v>0</v>
      </c>
      <c r="G50" s="93">
        <v>0</v>
      </c>
      <c r="H50" s="93">
        <v>0</v>
      </c>
      <c r="I50" s="93">
        <v>0</v>
      </c>
      <c r="J50" s="93">
        <v>688339.91152129741</v>
      </c>
      <c r="K50" s="93">
        <v>30395.278908862732</v>
      </c>
      <c r="L50" s="93">
        <v>0</v>
      </c>
      <c r="M50" s="93">
        <v>0</v>
      </c>
      <c r="N50" s="93">
        <v>0</v>
      </c>
      <c r="O50" s="93">
        <v>0</v>
      </c>
      <c r="P50" s="93">
        <v>0</v>
      </c>
      <c r="Q50" s="93">
        <v>0</v>
      </c>
      <c r="R50" s="93">
        <v>0</v>
      </c>
      <c r="S50" s="93">
        <v>0</v>
      </c>
      <c r="T50" s="93">
        <v>758325.11807392398</v>
      </c>
      <c r="U50" s="93">
        <v>0</v>
      </c>
      <c r="V50" s="94">
        <v>253259.01565843623</v>
      </c>
    </row>
    <row r="51" spans="1:22" x14ac:dyDescent="0.25">
      <c r="A51" s="26"/>
      <c r="B51" s="45" t="s">
        <v>108</v>
      </c>
      <c r="C51" s="93">
        <v>0</v>
      </c>
      <c r="D51" s="93">
        <v>0</v>
      </c>
      <c r="E51" s="93">
        <v>0</v>
      </c>
      <c r="F51" s="93">
        <v>0</v>
      </c>
      <c r="G51" s="93">
        <v>0</v>
      </c>
      <c r="H51" s="93">
        <v>0</v>
      </c>
      <c r="I51" s="93">
        <v>0</v>
      </c>
      <c r="J51" s="93">
        <v>33505.370798890421</v>
      </c>
      <c r="K51" s="93">
        <v>0</v>
      </c>
      <c r="L51" s="93">
        <v>0</v>
      </c>
      <c r="M51" s="93">
        <v>0</v>
      </c>
      <c r="N51" s="93">
        <v>0</v>
      </c>
      <c r="O51" s="93">
        <v>0</v>
      </c>
      <c r="P51" s="93">
        <v>0</v>
      </c>
      <c r="Q51" s="93">
        <v>0</v>
      </c>
      <c r="R51" s="93">
        <v>0</v>
      </c>
      <c r="S51" s="93">
        <v>0</v>
      </c>
      <c r="T51" s="93">
        <v>0</v>
      </c>
      <c r="U51" s="93">
        <v>0</v>
      </c>
      <c r="V51" s="94">
        <v>0</v>
      </c>
    </row>
    <row r="52" spans="1:22" x14ac:dyDescent="0.25">
      <c r="A52" s="26"/>
      <c r="B52" s="45" t="s">
        <v>109</v>
      </c>
      <c r="C52" s="93">
        <v>0</v>
      </c>
      <c r="D52" s="93">
        <v>0</v>
      </c>
      <c r="E52" s="93">
        <v>0</v>
      </c>
      <c r="F52" s="93">
        <v>0</v>
      </c>
      <c r="G52" s="93">
        <v>0</v>
      </c>
      <c r="H52" s="93">
        <v>0</v>
      </c>
      <c r="I52" s="93">
        <v>0</v>
      </c>
      <c r="J52" s="93">
        <v>0</v>
      </c>
      <c r="K52" s="93">
        <v>0</v>
      </c>
      <c r="L52" s="93">
        <v>0</v>
      </c>
      <c r="M52" s="93">
        <v>0</v>
      </c>
      <c r="N52" s="93">
        <v>0</v>
      </c>
      <c r="O52" s="93">
        <v>0</v>
      </c>
      <c r="P52" s="93">
        <v>0</v>
      </c>
      <c r="Q52" s="93">
        <v>0</v>
      </c>
      <c r="R52" s="93">
        <v>0</v>
      </c>
      <c r="S52" s="93">
        <v>0</v>
      </c>
      <c r="T52" s="93">
        <v>1121362.1917459294</v>
      </c>
      <c r="U52" s="93">
        <v>4068.9351548474579</v>
      </c>
      <c r="V52" s="94">
        <v>495199.34431659727</v>
      </c>
    </row>
    <row r="53" spans="1:22" x14ac:dyDescent="0.25">
      <c r="A53" s="26"/>
      <c r="B53" s="45" t="s">
        <v>110</v>
      </c>
      <c r="C53" s="93">
        <v>0</v>
      </c>
      <c r="D53" s="93">
        <v>0</v>
      </c>
      <c r="E53" s="93">
        <v>0</v>
      </c>
      <c r="F53" s="93">
        <v>0</v>
      </c>
      <c r="G53" s="93">
        <v>0</v>
      </c>
      <c r="H53" s="93">
        <v>0</v>
      </c>
      <c r="I53" s="93">
        <v>0</v>
      </c>
      <c r="J53" s="93">
        <v>0</v>
      </c>
      <c r="K53" s="93">
        <v>0</v>
      </c>
      <c r="L53" s="93">
        <v>0</v>
      </c>
      <c r="M53" s="93">
        <v>0</v>
      </c>
      <c r="N53" s="93">
        <v>0</v>
      </c>
      <c r="O53" s="93">
        <v>0</v>
      </c>
      <c r="P53" s="93">
        <v>0</v>
      </c>
      <c r="Q53" s="93">
        <v>0</v>
      </c>
      <c r="R53" s="93">
        <v>0</v>
      </c>
      <c r="S53" s="93">
        <v>0</v>
      </c>
      <c r="T53" s="93">
        <v>0</v>
      </c>
      <c r="U53" s="93">
        <v>445025.31097366341</v>
      </c>
      <c r="V53" s="94">
        <v>0</v>
      </c>
    </row>
    <row r="54" spans="1:22" x14ac:dyDescent="0.25">
      <c r="A54" s="26"/>
      <c r="B54" s="45" t="s">
        <v>111</v>
      </c>
      <c r="C54" s="93">
        <v>0</v>
      </c>
      <c r="D54" s="93">
        <v>14.904524376730615</v>
      </c>
      <c r="E54" s="93">
        <v>0</v>
      </c>
      <c r="F54" s="93">
        <v>0</v>
      </c>
      <c r="G54" s="93">
        <v>0</v>
      </c>
      <c r="H54" s="93">
        <v>0</v>
      </c>
      <c r="I54" s="93">
        <v>0</v>
      </c>
      <c r="J54" s="93">
        <v>0</v>
      </c>
      <c r="K54" s="93">
        <v>0</v>
      </c>
      <c r="L54" s="93">
        <v>0</v>
      </c>
      <c r="M54" s="93">
        <v>0</v>
      </c>
      <c r="N54" s="93">
        <v>0</v>
      </c>
      <c r="O54" s="93">
        <v>0</v>
      </c>
      <c r="P54" s="93">
        <v>0</v>
      </c>
      <c r="Q54" s="93">
        <v>0</v>
      </c>
      <c r="R54" s="93">
        <v>0</v>
      </c>
      <c r="S54" s="93">
        <v>0</v>
      </c>
      <c r="T54" s="93">
        <v>1311981.0072004781</v>
      </c>
      <c r="U54" s="93">
        <v>0</v>
      </c>
      <c r="V54" s="94">
        <v>0</v>
      </c>
    </row>
    <row r="55" spans="1:22" x14ac:dyDescent="0.25">
      <c r="A55" s="26"/>
      <c r="B55" s="45" t="s">
        <v>112</v>
      </c>
      <c r="C55" s="93">
        <v>0</v>
      </c>
      <c r="D55" s="93">
        <v>3457.8496554015023</v>
      </c>
      <c r="E55" s="93">
        <v>0</v>
      </c>
      <c r="F55" s="93">
        <v>0</v>
      </c>
      <c r="G55" s="93">
        <v>0</v>
      </c>
      <c r="H55" s="93">
        <v>0</v>
      </c>
      <c r="I55" s="93">
        <v>0</v>
      </c>
      <c r="J55" s="93">
        <v>0</v>
      </c>
      <c r="K55" s="93">
        <v>0</v>
      </c>
      <c r="L55" s="93">
        <v>0</v>
      </c>
      <c r="M55" s="93">
        <v>0</v>
      </c>
      <c r="N55" s="93">
        <v>0</v>
      </c>
      <c r="O55" s="93">
        <v>0</v>
      </c>
      <c r="P55" s="93">
        <v>0</v>
      </c>
      <c r="Q55" s="93">
        <v>0</v>
      </c>
      <c r="R55" s="93">
        <v>0</v>
      </c>
      <c r="S55" s="93">
        <v>0</v>
      </c>
      <c r="T55" s="93">
        <v>312433.38082824042</v>
      </c>
      <c r="U55" s="93">
        <v>0</v>
      </c>
      <c r="V55" s="94">
        <v>0</v>
      </c>
    </row>
    <row r="56" spans="1:22" x14ac:dyDescent="0.25">
      <c r="A56" s="26"/>
      <c r="B56" s="45" t="s">
        <v>113</v>
      </c>
      <c r="C56" s="93">
        <v>0</v>
      </c>
      <c r="D56" s="93">
        <v>0</v>
      </c>
      <c r="E56" s="93">
        <v>0</v>
      </c>
      <c r="F56" s="93">
        <v>0</v>
      </c>
      <c r="G56" s="93">
        <v>0</v>
      </c>
      <c r="H56" s="93">
        <v>0</v>
      </c>
      <c r="I56" s="93">
        <v>0</v>
      </c>
      <c r="J56" s="93">
        <v>2358838.6186547349</v>
      </c>
      <c r="K56" s="93">
        <v>187280.84031190243</v>
      </c>
      <c r="L56" s="93">
        <v>0</v>
      </c>
      <c r="M56" s="93">
        <v>0</v>
      </c>
      <c r="N56" s="93">
        <v>0</v>
      </c>
      <c r="O56" s="93">
        <v>0</v>
      </c>
      <c r="P56" s="93">
        <v>0</v>
      </c>
      <c r="Q56" s="93">
        <v>0</v>
      </c>
      <c r="R56" s="93">
        <v>0</v>
      </c>
      <c r="S56" s="93">
        <v>0</v>
      </c>
      <c r="T56" s="93">
        <v>0</v>
      </c>
      <c r="U56" s="93">
        <v>12668228.978434587</v>
      </c>
      <c r="V56" s="94">
        <v>1688436.6723838539</v>
      </c>
    </row>
    <row r="57" spans="1:22" x14ac:dyDescent="0.25">
      <c r="A57" s="26"/>
      <c r="B57" s="45" t="s">
        <v>114</v>
      </c>
      <c r="C57" s="93">
        <v>0</v>
      </c>
      <c r="D57" s="93">
        <v>0</v>
      </c>
      <c r="E57" s="93">
        <v>0</v>
      </c>
      <c r="F57" s="93">
        <v>0</v>
      </c>
      <c r="G57" s="93">
        <v>0</v>
      </c>
      <c r="H57" s="93">
        <v>0</v>
      </c>
      <c r="I57" s="93">
        <v>0</v>
      </c>
      <c r="J57" s="93">
        <v>0</v>
      </c>
      <c r="K57" s="93">
        <v>0</v>
      </c>
      <c r="L57" s="93">
        <v>0</v>
      </c>
      <c r="M57" s="93">
        <v>0</v>
      </c>
      <c r="N57" s="93">
        <v>0</v>
      </c>
      <c r="O57" s="93">
        <v>0</v>
      </c>
      <c r="P57" s="93">
        <v>0</v>
      </c>
      <c r="Q57" s="93">
        <v>0</v>
      </c>
      <c r="R57" s="93">
        <v>0</v>
      </c>
      <c r="S57" s="93">
        <v>0</v>
      </c>
      <c r="T57" s="93">
        <v>571586.18341022276</v>
      </c>
      <c r="U57" s="93">
        <v>3750778.3745336179</v>
      </c>
      <c r="V57" s="94">
        <v>564859.19083570782</v>
      </c>
    </row>
    <row r="58" spans="1:22" x14ac:dyDescent="0.25">
      <c r="A58" s="26"/>
      <c r="B58" s="45" t="s">
        <v>115</v>
      </c>
      <c r="C58" s="93">
        <v>0</v>
      </c>
      <c r="D58" s="93">
        <v>0</v>
      </c>
      <c r="E58" s="93">
        <v>0</v>
      </c>
      <c r="F58" s="93">
        <v>0</v>
      </c>
      <c r="G58" s="93">
        <v>0</v>
      </c>
      <c r="H58" s="93">
        <v>0</v>
      </c>
      <c r="I58" s="93">
        <v>0</v>
      </c>
      <c r="J58" s="93">
        <v>5407369.0450980812</v>
      </c>
      <c r="K58" s="93">
        <v>530751.56783404713</v>
      </c>
      <c r="L58" s="93">
        <v>0</v>
      </c>
      <c r="M58" s="93">
        <v>0</v>
      </c>
      <c r="N58" s="93">
        <v>0</v>
      </c>
      <c r="O58" s="93">
        <v>0</v>
      </c>
      <c r="P58" s="93">
        <v>0</v>
      </c>
      <c r="Q58" s="93">
        <v>0</v>
      </c>
      <c r="R58" s="93">
        <v>0</v>
      </c>
      <c r="S58" s="93">
        <v>0</v>
      </c>
      <c r="T58" s="93">
        <v>183675.58354098769</v>
      </c>
      <c r="U58" s="93">
        <v>0</v>
      </c>
      <c r="V58" s="94">
        <v>16409.881338780408</v>
      </c>
    </row>
    <row r="59" spans="1:22" x14ac:dyDescent="0.25">
      <c r="A59" s="26"/>
      <c r="B59" s="45" t="s">
        <v>116</v>
      </c>
      <c r="C59" s="93">
        <v>0</v>
      </c>
      <c r="D59" s="93">
        <v>0</v>
      </c>
      <c r="E59" s="93">
        <v>0</v>
      </c>
      <c r="F59" s="93">
        <v>0</v>
      </c>
      <c r="G59" s="93">
        <v>0</v>
      </c>
      <c r="H59" s="93">
        <v>0</v>
      </c>
      <c r="I59" s="93">
        <v>0</v>
      </c>
      <c r="J59" s="93">
        <v>0</v>
      </c>
      <c r="K59" s="93">
        <v>0</v>
      </c>
      <c r="L59" s="93">
        <v>0</v>
      </c>
      <c r="M59" s="93">
        <v>0</v>
      </c>
      <c r="N59" s="93">
        <v>0</v>
      </c>
      <c r="O59" s="93">
        <v>0</v>
      </c>
      <c r="P59" s="93">
        <v>0</v>
      </c>
      <c r="Q59" s="93">
        <v>0</v>
      </c>
      <c r="R59" s="93">
        <v>0</v>
      </c>
      <c r="S59" s="93">
        <v>0</v>
      </c>
      <c r="T59" s="93">
        <v>1794508.4083478369</v>
      </c>
      <c r="U59" s="93">
        <v>0</v>
      </c>
      <c r="V59" s="94">
        <v>0</v>
      </c>
    </row>
    <row r="60" spans="1:22" x14ac:dyDescent="0.25">
      <c r="A60" s="26"/>
      <c r="B60" s="45" t="s">
        <v>117</v>
      </c>
      <c r="C60" s="93">
        <v>0</v>
      </c>
      <c r="D60" s="93">
        <v>0</v>
      </c>
      <c r="E60" s="93">
        <v>0</v>
      </c>
      <c r="F60" s="93">
        <v>0</v>
      </c>
      <c r="G60" s="93">
        <v>0</v>
      </c>
      <c r="H60" s="93">
        <v>0</v>
      </c>
      <c r="I60" s="93">
        <v>0</v>
      </c>
      <c r="J60" s="93">
        <v>0</v>
      </c>
      <c r="K60" s="93">
        <v>0</v>
      </c>
      <c r="L60" s="93">
        <v>0</v>
      </c>
      <c r="M60" s="93">
        <v>0</v>
      </c>
      <c r="N60" s="93">
        <v>0</v>
      </c>
      <c r="O60" s="93">
        <v>0</v>
      </c>
      <c r="P60" s="93">
        <v>0</v>
      </c>
      <c r="Q60" s="93">
        <v>0</v>
      </c>
      <c r="R60" s="93">
        <v>0</v>
      </c>
      <c r="S60" s="93">
        <v>0</v>
      </c>
      <c r="T60" s="93">
        <v>0</v>
      </c>
      <c r="U60" s="93">
        <v>5661151.4334428906</v>
      </c>
      <c r="V60" s="94">
        <v>135739.66894985436</v>
      </c>
    </row>
    <row r="61" spans="1:22" x14ac:dyDescent="0.25">
      <c r="A61" s="26"/>
      <c r="B61" s="45" t="s">
        <v>118</v>
      </c>
      <c r="C61" s="93">
        <v>0</v>
      </c>
      <c r="D61" s="93">
        <v>0</v>
      </c>
      <c r="E61" s="93">
        <v>0</v>
      </c>
      <c r="F61" s="93">
        <v>0</v>
      </c>
      <c r="G61" s="93">
        <v>0</v>
      </c>
      <c r="H61" s="93">
        <v>0</v>
      </c>
      <c r="I61" s="93">
        <v>0</v>
      </c>
      <c r="J61" s="93">
        <v>5230485.7407133281</v>
      </c>
      <c r="K61" s="93">
        <v>977830.67519302829</v>
      </c>
      <c r="L61" s="93">
        <v>0</v>
      </c>
      <c r="M61" s="93">
        <v>0</v>
      </c>
      <c r="N61" s="93">
        <v>0</v>
      </c>
      <c r="O61" s="93">
        <v>0</v>
      </c>
      <c r="P61" s="93">
        <v>0</v>
      </c>
      <c r="Q61" s="93">
        <v>0</v>
      </c>
      <c r="R61" s="93">
        <v>0</v>
      </c>
      <c r="S61" s="93">
        <v>0</v>
      </c>
      <c r="T61" s="93">
        <v>0</v>
      </c>
      <c r="U61" s="93">
        <v>1244036.4168334596</v>
      </c>
      <c r="V61" s="94">
        <v>509962.6779828018</v>
      </c>
    </row>
    <row r="62" spans="1:22" x14ac:dyDescent="0.25">
      <c r="A62" s="26"/>
      <c r="B62" s="45" t="s">
        <v>119</v>
      </c>
      <c r="C62" s="93">
        <v>0</v>
      </c>
      <c r="D62" s="93">
        <v>0</v>
      </c>
      <c r="E62" s="93">
        <v>0</v>
      </c>
      <c r="F62" s="93">
        <v>0</v>
      </c>
      <c r="G62" s="93">
        <v>0</v>
      </c>
      <c r="H62" s="93">
        <v>0</v>
      </c>
      <c r="I62" s="93">
        <v>0</v>
      </c>
      <c r="J62" s="93">
        <v>0</v>
      </c>
      <c r="K62" s="93">
        <v>0</v>
      </c>
      <c r="L62" s="93">
        <v>0</v>
      </c>
      <c r="M62" s="93">
        <v>0</v>
      </c>
      <c r="N62" s="93">
        <v>0</v>
      </c>
      <c r="O62" s="93">
        <v>0</v>
      </c>
      <c r="P62" s="93">
        <v>0</v>
      </c>
      <c r="Q62" s="93">
        <v>0</v>
      </c>
      <c r="R62" s="93">
        <v>0</v>
      </c>
      <c r="S62" s="93">
        <v>0</v>
      </c>
      <c r="T62" s="93">
        <v>1810275.427662771</v>
      </c>
      <c r="U62" s="93">
        <v>0</v>
      </c>
      <c r="V62" s="94">
        <v>0</v>
      </c>
    </row>
    <row r="63" spans="1:22" x14ac:dyDescent="0.25">
      <c r="A63" s="26"/>
      <c r="B63" s="45" t="s">
        <v>120</v>
      </c>
      <c r="C63" s="93">
        <v>0</v>
      </c>
      <c r="D63" s="93">
        <v>0</v>
      </c>
      <c r="E63" s="93">
        <v>0</v>
      </c>
      <c r="F63" s="93">
        <v>0</v>
      </c>
      <c r="G63" s="93">
        <v>0</v>
      </c>
      <c r="H63" s="93">
        <v>0</v>
      </c>
      <c r="I63" s="93">
        <v>0</v>
      </c>
      <c r="J63" s="93">
        <v>0</v>
      </c>
      <c r="K63" s="93">
        <v>0</v>
      </c>
      <c r="L63" s="93">
        <v>0</v>
      </c>
      <c r="M63" s="93">
        <v>0</v>
      </c>
      <c r="N63" s="93">
        <v>0</v>
      </c>
      <c r="O63" s="93">
        <v>0</v>
      </c>
      <c r="P63" s="93">
        <v>0</v>
      </c>
      <c r="Q63" s="93">
        <v>0</v>
      </c>
      <c r="R63" s="93">
        <v>0</v>
      </c>
      <c r="S63" s="93">
        <v>0</v>
      </c>
      <c r="T63" s="93">
        <v>1494391.646263618</v>
      </c>
      <c r="U63" s="93">
        <v>0</v>
      </c>
      <c r="V63" s="94">
        <v>0</v>
      </c>
    </row>
    <row r="64" spans="1:22" x14ac:dyDescent="0.25">
      <c r="A64" s="26"/>
      <c r="B64" s="45" t="s">
        <v>121</v>
      </c>
      <c r="C64" s="93">
        <v>0</v>
      </c>
      <c r="D64" s="93">
        <v>0</v>
      </c>
      <c r="E64" s="93">
        <v>0</v>
      </c>
      <c r="F64" s="93">
        <v>0</v>
      </c>
      <c r="G64" s="93">
        <v>0</v>
      </c>
      <c r="H64" s="93">
        <v>0</v>
      </c>
      <c r="I64" s="93">
        <v>0</v>
      </c>
      <c r="J64" s="93">
        <v>0</v>
      </c>
      <c r="K64" s="93">
        <v>0</v>
      </c>
      <c r="L64" s="93">
        <v>0</v>
      </c>
      <c r="M64" s="93">
        <v>0</v>
      </c>
      <c r="N64" s="93">
        <v>0</v>
      </c>
      <c r="O64" s="93">
        <v>0</v>
      </c>
      <c r="P64" s="93">
        <v>0</v>
      </c>
      <c r="Q64" s="93">
        <v>0</v>
      </c>
      <c r="R64" s="93">
        <v>0</v>
      </c>
      <c r="S64" s="93">
        <v>0</v>
      </c>
      <c r="T64" s="93">
        <v>0</v>
      </c>
      <c r="U64" s="93">
        <v>33057.682267588498</v>
      </c>
      <c r="V64" s="94">
        <v>447.13573130191844</v>
      </c>
    </row>
    <row r="65" spans="1:23" x14ac:dyDescent="0.25">
      <c r="A65" s="26"/>
      <c r="B65" s="45" t="s">
        <v>122</v>
      </c>
      <c r="C65" s="93">
        <v>0</v>
      </c>
      <c r="D65" s="93">
        <v>0</v>
      </c>
      <c r="E65" s="93">
        <v>0</v>
      </c>
      <c r="F65" s="93">
        <v>0</v>
      </c>
      <c r="G65" s="93">
        <v>0</v>
      </c>
      <c r="H65" s="93">
        <v>0</v>
      </c>
      <c r="I65" s="93">
        <v>0</v>
      </c>
      <c r="J65" s="93">
        <v>462.04025567864903</v>
      </c>
      <c r="K65" s="93">
        <v>0</v>
      </c>
      <c r="L65" s="93">
        <v>0</v>
      </c>
      <c r="M65" s="93">
        <v>0</v>
      </c>
      <c r="N65" s="93">
        <v>0</v>
      </c>
      <c r="O65" s="93">
        <v>0</v>
      </c>
      <c r="P65" s="93">
        <v>0</v>
      </c>
      <c r="Q65" s="93">
        <v>0</v>
      </c>
      <c r="R65" s="93">
        <v>0</v>
      </c>
      <c r="S65" s="93">
        <v>0</v>
      </c>
      <c r="T65" s="93">
        <v>0</v>
      </c>
      <c r="U65" s="93">
        <v>0</v>
      </c>
      <c r="V65" s="94">
        <v>0</v>
      </c>
    </row>
    <row r="66" spans="1:23" x14ac:dyDescent="0.25">
      <c r="A66" s="26"/>
      <c r="B66" s="45" t="s">
        <v>123</v>
      </c>
      <c r="C66" s="93">
        <v>0</v>
      </c>
      <c r="D66" s="93">
        <v>0</v>
      </c>
      <c r="E66" s="93">
        <v>0</v>
      </c>
      <c r="F66" s="93">
        <v>0</v>
      </c>
      <c r="G66" s="93">
        <v>0</v>
      </c>
      <c r="H66" s="93">
        <v>0</v>
      </c>
      <c r="I66" s="93">
        <v>0</v>
      </c>
      <c r="J66" s="93">
        <v>0</v>
      </c>
      <c r="K66" s="93">
        <v>0</v>
      </c>
      <c r="L66" s="93">
        <v>0</v>
      </c>
      <c r="M66" s="93">
        <v>0</v>
      </c>
      <c r="N66" s="93">
        <v>0</v>
      </c>
      <c r="O66" s="93">
        <v>0</v>
      </c>
      <c r="P66" s="93">
        <v>0</v>
      </c>
      <c r="Q66" s="93">
        <v>0</v>
      </c>
      <c r="R66" s="93">
        <v>0</v>
      </c>
      <c r="S66" s="93">
        <v>0</v>
      </c>
      <c r="T66" s="93">
        <v>0</v>
      </c>
      <c r="U66" s="93">
        <v>896845.35932433489</v>
      </c>
      <c r="V66" s="94">
        <v>0</v>
      </c>
    </row>
    <row r="67" spans="1:23" x14ac:dyDescent="0.25">
      <c r="A67" s="26"/>
      <c r="B67" s="45" t="s">
        <v>124</v>
      </c>
      <c r="C67" s="93">
        <v>0</v>
      </c>
      <c r="D67" s="93">
        <v>0</v>
      </c>
      <c r="E67" s="93">
        <v>0</v>
      </c>
      <c r="F67" s="93">
        <v>0</v>
      </c>
      <c r="G67" s="93">
        <v>0</v>
      </c>
      <c r="H67" s="93">
        <v>0</v>
      </c>
      <c r="I67" s="93">
        <v>0</v>
      </c>
      <c r="J67" s="93">
        <v>0</v>
      </c>
      <c r="K67" s="93">
        <v>0</v>
      </c>
      <c r="L67" s="93">
        <v>0</v>
      </c>
      <c r="M67" s="93">
        <v>0</v>
      </c>
      <c r="N67" s="93">
        <v>0</v>
      </c>
      <c r="O67" s="93">
        <v>0</v>
      </c>
      <c r="P67" s="93">
        <v>0</v>
      </c>
      <c r="Q67" s="93">
        <v>0</v>
      </c>
      <c r="R67" s="93">
        <v>0</v>
      </c>
      <c r="S67" s="93">
        <v>0</v>
      </c>
      <c r="T67" s="93">
        <v>4924826.725951544</v>
      </c>
      <c r="U67" s="93">
        <v>519617.72868335439</v>
      </c>
      <c r="V67" s="94">
        <v>329178.59829776874</v>
      </c>
    </row>
    <row r="68" spans="1:23" x14ac:dyDescent="0.25">
      <c r="A68" s="26"/>
      <c r="B68" s="45" t="s">
        <v>125</v>
      </c>
      <c r="C68" s="93">
        <v>0</v>
      </c>
      <c r="D68" s="93">
        <v>0</v>
      </c>
      <c r="E68" s="93">
        <v>0</v>
      </c>
      <c r="F68" s="93">
        <v>0</v>
      </c>
      <c r="G68" s="93">
        <v>0</v>
      </c>
      <c r="H68" s="93">
        <v>0</v>
      </c>
      <c r="I68" s="93">
        <v>0</v>
      </c>
      <c r="J68" s="93">
        <v>2482075.4678968159</v>
      </c>
      <c r="K68" s="93">
        <v>781472.6251689333</v>
      </c>
      <c r="L68" s="93">
        <v>0</v>
      </c>
      <c r="M68" s="93">
        <v>0</v>
      </c>
      <c r="N68" s="93">
        <v>0</v>
      </c>
      <c r="O68" s="93">
        <v>0</v>
      </c>
      <c r="P68" s="93">
        <v>0</v>
      </c>
      <c r="Q68" s="93">
        <v>0</v>
      </c>
      <c r="R68" s="93">
        <v>0</v>
      </c>
      <c r="S68" s="93">
        <v>0</v>
      </c>
      <c r="T68" s="93">
        <v>0</v>
      </c>
      <c r="U68" s="93">
        <v>514316.01324540563</v>
      </c>
      <c r="V68" s="94">
        <v>136793.7247296336</v>
      </c>
    </row>
    <row r="69" spans="1:23" x14ac:dyDescent="0.25">
      <c r="A69" s="26"/>
      <c r="B69" s="45" t="s">
        <v>126</v>
      </c>
      <c r="C69" s="93">
        <v>0</v>
      </c>
      <c r="D69" s="93">
        <v>0</v>
      </c>
      <c r="E69" s="93">
        <v>0</v>
      </c>
      <c r="F69" s="93">
        <v>0</v>
      </c>
      <c r="G69" s="93">
        <v>0</v>
      </c>
      <c r="H69" s="93">
        <v>0</v>
      </c>
      <c r="I69" s="93">
        <v>0</v>
      </c>
      <c r="J69" s="93">
        <v>0</v>
      </c>
      <c r="K69" s="93">
        <v>0</v>
      </c>
      <c r="L69" s="93">
        <v>0</v>
      </c>
      <c r="M69" s="93">
        <v>0</v>
      </c>
      <c r="N69" s="93">
        <v>0</v>
      </c>
      <c r="O69" s="93">
        <v>0</v>
      </c>
      <c r="P69" s="93">
        <v>0</v>
      </c>
      <c r="Q69" s="93">
        <v>0</v>
      </c>
      <c r="R69" s="93">
        <v>82639.995083929229</v>
      </c>
      <c r="S69" s="93">
        <v>0</v>
      </c>
      <c r="T69" s="93">
        <v>4073068.2392770913</v>
      </c>
      <c r="U69" s="93">
        <v>0</v>
      </c>
      <c r="V69" s="94">
        <v>771516.54974151496</v>
      </c>
    </row>
    <row r="70" spans="1:23" x14ac:dyDescent="0.25">
      <c r="A70" s="26"/>
      <c r="B70" s="45" t="s">
        <v>127</v>
      </c>
      <c r="C70" s="93">
        <v>0</v>
      </c>
      <c r="D70" s="93">
        <v>0</v>
      </c>
      <c r="E70" s="93">
        <v>0</v>
      </c>
      <c r="F70" s="93">
        <v>0</v>
      </c>
      <c r="G70" s="93">
        <v>0</v>
      </c>
      <c r="H70" s="93">
        <v>0</v>
      </c>
      <c r="I70" s="93">
        <v>0</v>
      </c>
      <c r="J70" s="93">
        <v>0</v>
      </c>
      <c r="K70" s="93">
        <v>0</v>
      </c>
      <c r="L70" s="93">
        <v>0</v>
      </c>
      <c r="M70" s="93">
        <v>0</v>
      </c>
      <c r="N70" s="93">
        <v>0</v>
      </c>
      <c r="O70" s="93">
        <v>0</v>
      </c>
      <c r="P70" s="93">
        <v>0</v>
      </c>
      <c r="Q70" s="93">
        <v>0</v>
      </c>
      <c r="R70" s="93">
        <v>0</v>
      </c>
      <c r="S70" s="93">
        <v>0</v>
      </c>
      <c r="T70" s="93">
        <v>605428.99659664638</v>
      </c>
      <c r="U70" s="93">
        <v>0</v>
      </c>
      <c r="V70" s="94">
        <v>270472.40386453044</v>
      </c>
    </row>
    <row r="71" spans="1:23" x14ac:dyDescent="0.25">
      <c r="A71" s="26"/>
      <c r="B71" s="45" t="s">
        <v>128</v>
      </c>
      <c r="C71" s="93">
        <v>0</v>
      </c>
      <c r="D71" s="93">
        <v>0</v>
      </c>
      <c r="E71" s="93">
        <v>0</v>
      </c>
      <c r="F71" s="93">
        <v>0</v>
      </c>
      <c r="G71" s="93">
        <v>0</v>
      </c>
      <c r="H71" s="93">
        <v>0</v>
      </c>
      <c r="I71" s="93">
        <v>0</v>
      </c>
      <c r="J71" s="93">
        <v>25093.800150414358</v>
      </c>
      <c r="K71" s="93">
        <v>0</v>
      </c>
      <c r="L71" s="93">
        <v>0</v>
      </c>
      <c r="M71" s="93">
        <v>0</v>
      </c>
      <c r="N71" s="93">
        <v>0</v>
      </c>
      <c r="O71" s="93">
        <v>0</v>
      </c>
      <c r="P71" s="93">
        <v>0</v>
      </c>
      <c r="Q71" s="93">
        <v>0</v>
      </c>
      <c r="R71" s="93">
        <v>0</v>
      </c>
      <c r="S71" s="93">
        <v>0</v>
      </c>
      <c r="T71" s="93">
        <v>278354.29175234126</v>
      </c>
      <c r="U71" s="93">
        <v>0</v>
      </c>
      <c r="V71" s="94">
        <v>102560.82095207278</v>
      </c>
    </row>
    <row r="72" spans="1:23" x14ac:dyDescent="0.25">
      <c r="A72" s="26"/>
      <c r="B72" s="45" t="s">
        <v>129</v>
      </c>
      <c r="C72" s="93">
        <v>0</v>
      </c>
      <c r="D72" s="93">
        <v>0</v>
      </c>
      <c r="E72" s="93">
        <v>0</v>
      </c>
      <c r="F72" s="93">
        <v>0</v>
      </c>
      <c r="G72" s="93">
        <v>100680.0621648153</v>
      </c>
      <c r="H72" s="93">
        <v>0</v>
      </c>
      <c r="I72" s="93">
        <v>0</v>
      </c>
      <c r="J72" s="93">
        <v>6029119.6833739169</v>
      </c>
      <c r="K72" s="93">
        <v>3290199.0780549604</v>
      </c>
      <c r="L72" s="93">
        <v>0</v>
      </c>
      <c r="M72" s="93">
        <v>0</v>
      </c>
      <c r="N72" s="93">
        <v>0</v>
      </c>
      <c r="O72" s="93">
        <v>0</v>
      </c>
      <c r="P72" s="93">
        <v>0</v>
      </c>
      <c r="Q72" s="93">
        <v>0</v>
      </c>
      <c r="R72" s="93">
        <v>0</v>
      </c>
      <c r="S72" s="93">
        <v>0</v>
      </c>
      <c r="T72" s="93">
        <v>0</v>
      </c>
      <c r="U72" s="93">
        <v>1250594.9992409395</v>
      </c>
      <c r="V72" s="94">
        <v>1505570.1585805402</v>
      </c>
    </row>
    <row r="73" spans="1:23" x14ac:dyDescent="0.25">
      <c r="A73" s="26"/>
      <c r="B73" s="45" t="s">
        <v>130</v>
      </c>
      <c r="C73" s="93">
        <v>0</v>
      </c>
      <c r="D73" s="93">
        <v>1311.5981451522941</v>
      </c>
      <c r="E73" s="93">
        <v>0</v>
      </c>
      <c r="F73" s="93">
        <v>0</v>
      </c>
      <c r="G73" s="93">
        <v>0</v>
      </c>
      <c r="H73" s="93">
        <v>0</v>
      </c>
      <c r="I73" s="93">
        <v>0</v>
      </c>
      <c r="J73" s="93">
        <v>0</v>
      </c>
      <c r="K73" s="93">
        <v>0</v>
      </c>
      <c r="L73" s="93">
        <v>0</v>
      </c>
      <c r="M73" s="93">
        <v>0</v>
      </c>
      <c r="N73" s="93">
        <v>0</v>
      </c>
      <c r="O73" s="93">
        <v>0</v>
      </c>
      <c r="P73" s="93">
        <v>0</v>
      </c>
      <c r="Q73" s="93">
        <v>0</v>
      </c>
      <c r="R73" s="93">
        <v>0</v>
      </c>
      <c r="S73" s="93">
        <v>0</v>
      </c>
      <c r="T73" s="93">
        <v>1584954.6304179309</v>
      </c>
      <c r="U73" s="93">
        <v>220785.44811771729</v>
      </c>
      <c r="V73" s="94">
        <v>0</v>
      </c>
    </row>
    <row r="74" spans="1:23" x14ac:dyDescent="0.25">
      <c r="A74" s="26"/>
      <c r="B74" s="46" t="s">
        <v>131</v>
      </c>
      <c r="C74" s="95">
        <v>2025.1236639888252</v>
      </c>
      <c r="D74" s="95">
        <v>6470.2803659276105</v>
      </c>
      <c r="E74" s="95">
        <v>0</v>
      </c>
      <c r="F74" s="95">
        <v>0</v>
      </c>
      <c r="G74" s="95">
        <v>0</v>
      </c>
      <c r="H74" s="95">
        <v>0</v>
      </c>
      <c r="I74" s="95">
        <v>0</v>
      </c>
      <c r="J74" s="95">
        <v>0</v>
      </c>
      <c r="K74" s="95">
        <v>0</v>
      </c>
      <c r="L74" s="95">
        <v>0</v>
      </c>
      <c r="M74" s="95">
        <v>0</v>
      </c>
      <c r="N74" s="95">
        <v>0</v>
      </c>
      <c r="O74" s="95">
        <v>0</v>
      </c>
      <c r="P74" s="95">
        <v>0</v>
      </c>
      <c r="Q74" s="95">
        <v>0</v>
      </c>
      <c r="R74" s="95">
        <v>0</v>
      </c>
      <c r="S74" s="95">
        <v>0</v>
      </c>
      <c r="T74" s="95">
        <v>0</v>
      </c>
      <c r="U74" s="95">
        <v>11936156.080558691</v>
      </c>
      <c r="V74" s="96">
        <v>132492.68345622648</v>
      </c>
    </row>
    <row r="75" spans="1:23" x14ac:dyDescent="0.25">
      <c r="A75" s="26"/>
      <c r="B75" s="422" t="s">
        <v>576</v>
      </c>
      <c r="C75" s="422"/>
      <c r="D75" s="422"/>
      <c r="E75" s="422"/>
      <c r="F75" s="422"/>
      <c r="G75" s="422"/>
      <c r="H75" s="422"/>
      <c r="I75" s="422"/>
      <c r="J75" s="422"/>
      <c r="K75" s="422"/>
      <c r="L75" s="422"/>
      <c r="M75" s="422"/>
      <c r="N75" s="422"/>
      <c r="O75" s="422"/>
      <c r="P75" s="422"/>
      <c r="Q75" s="422"/>
      <c r="R75" s="422"/>
      <c r="S75" s="422"/>
      <c r="T75" s="422"/>
      <c r="U75" s="422"/>
      <c r="V75" s="422"/>
    </row>
    <row r="76" spans="1:23" x14ac:dyDescent="0.25">
      <c r="A76" s="26"/>
      <c r="B76" s="26"/>
      <c r="C76" s="26"/>
      <c r="D76" s="26"/>
      <c r="E76" s="26"/>
      <c r="F76" s="26"/>
      <c r="G76" s="26"/>
      <c r="H76" s="26"/>
      <c r="I76" s="26"/>
      <c r="J76" s="26"/>
      <c r="K76" s="26"/>
      <c r="L76" s="26"/>
      <c r="M76" s="26"/>
      <c r="N76" s="26"/>
      <c r="O76" s="26"/>
      <c r="P76" s="26"/>
      <c r="Q76" s="26"/>
      <c r="R76" s="26"/>
      <c r="S76" s="26"/>
      <c r="T76" s="26"/>
      <c r="U76" s="26"/>
      <c r="V76" s="26"/>
    </row>
    <row r="77" spans="1:23" x14ac:dyDescent="0.25">
      <c r="A77" s="26"/>
      <c r="B77" s="26"/>
      <c r="C77" s="26"/>
      <c r="D77" s="26"/>
      <c r="E77" s="26"/>
      <c r="F77" s="26"/>
      <c r="G77" s="26"/>
      <c r="H77" s="26"/>
      <c r="I77" s="26"/>
      <c r="J77" s="26"/>
      <c r="K77" s="26"/>
      <c r="L77" s="26"/>
      <c r="M77" s="26"/>
      <c r="N77" s="26"/>
      <c r="O77" s="26"/>
      <c r="P77" s="26"/>
      <c r="Q77" s="26"/>
      <c r="R77" s="26"/>
      <c r="S77" s="26"/>
      <c r="T77" s="26"/>
      <c r="U77" s="26"/>
      <c r="V77" s="26"/>
    </row>
    <row r="78" spans="1:23" x14ac:dyDescent="0.25">
      <c r="A78" s="26"/>
      <c r="B78" s="80" t="s">
        <v>98</v>
      </c>
      <c r="C78" s="80"/>
      <c r="D78" s="80"/>
      <c r="E78" s="80"/>
      <c r="F78" s="80"/>
      <c r="G78" s="80"/>
      <c r="H78" s="80"/>
      <c r="I78" s="80"/>
      <c r="J78" s="80"/>
      <c r="K78" s="80"/>
      <c r="L78" s="80"/>
      <c r="M78" s="80"/>
      <c r="N78" s="80"/>
      <c r="O78" s="80"/>
      <c r="P78" s="80"/>
      <c r="Q78" s="80"/>
      <c r="R78" s="80"/>
      <c r="S78" s="80"/>
      <c r="T78" s="80"/>
      <c r="U78" s="80"/>
      <c r="V78" s="80"/>
    </row>
    <row r="79" spans="1:23" x14ac:dyDescent="0.25">
      <c r="A79" s="26"/>
      <c r="W79" s="24"/>
    </row>
    <row r="80" spans="1:23" x14ac:dyDescent="0.25">
      <c r="A80" s="26"/>
      <c r="B80" s="609" t="s">
        <v>182</v>
      </c>
      <c r="C80" s="610"/>
      <c r="D80" s="610"/>
      <c r="E80" s="610"/>
      <c r="F80" s="610"/>
      <c r="G80" s="610"/>
      <c r="H80" s="610"/>
      <c r="I80" s="610"/>
      <c r="J80" s="610"/>
      <c r="K80" s="610"/>
      <c r="L80" s="610"/>
      <c r="M80" s="610"/>
      <c r="N80" s="610"/>
      <c r="O80" s="610"/>
      <c r="P80" s="610"/>
      <c r="Q80" s="610"/>
      <c r="R80" s="610"/>
      <c r="S80" s="610"/>
      <c r="T80" s="610"/>
      <c r="U80" s="610"/>
      <c r="V80" s="611"/>
      <c r="W80" s="24"/>
    </row>
    <row r="81" spans="1:23" ht="38.25" x14ac:dyDescent="0.25">
      <c r="A81" s="26"/>
      <c r="B81" s="43"/>
      <c r="C81" s="155" t="s">
        <v>132</v>
      </c>
      <c r="D81" s="155" t="s">
        <v>133</v>
      </c>
      <c r="E81" s="155" t="s">
        <v>134</v>
      </c>
      <c r="F81" s="157" t="s">
        <v>135</v>
      </c>
      <c r="G81" s="155" t="s">
        <v>136</v>
      </c>
      <c r="H81" s="155" t="s">
        <v>137</v>
      </c>
      <c r="I81" s="155" t="s">
        <v>138</v>
      </c>
      <c r="J81" s="155" t="s">
        <v>139</v>
      </c>
      <c r="K81" s="155" t="s">
        <v>140</v>
      </c>
      <c r="L81" s="155" t="s">
        <v>141</v>
      </c>
      <c r="M81" s="155" t="s">
        <v>142</v>
      </c>
      <c r="N81" s="155" t="s">
        <v>143</v>
      </c>
      <c r="O81" s="155" t="s">
        <v>144</v>
      </c>
      <c r="P81" s="155" t="s">
        <v>145</v>
      </c>
      <c r="Q81" s="155" t="s">
        <v>146</v>
      </c>
      <c r="R81" s="155" t="s">
        <v>147</v>
      </c>
      <c r="S81" s="155" t="s">
        <v>148</v>
      </c>
      <c r="T81" s="155" t="s">
        <v>149</v>
      </c>
      <c r="U81" s="155" t="s">
        <v>150</v>
      </c>
      <c r="V81" s="156" t="s">
        <v>151</v>
      </c>
      <c r="W81" s="24"/>
    </row>
    <row r="82" spans="1:23" x14ac:dyDescent="0.25">
      <c r="A82" s="26"/>
      <c r="B82" s="45" t="s">
        <v>104</v>
      </c>
      <c r="C82" s="100">
        <v>0</v>
      </c>
      <c r="D82" s="100">
        <v>0</v>
      </c>
      <c r="E82" s="100">
        <v>0</v>
      </c>
      <c r="F82" s="100">
        <v>0</v>
      </c>
      <c r="G82" s="100">
        <v>0</v>
      </c>
      <c r="H82" s="100">
        <v>0</v>
      </c>
      <c r="I82" s="100">
        <v>0</v>
      </c>
      <c r="J82" s="100">
        <v>0</v>
      </c>
      <c r="K82" s="100">
        <v>0</v>
      </c>
      <c r="L82" s="100">
        <v>0</v>
      </c>
      <c r="M82" s="100">
        <v>0</v>
      </c>
      <c r="N82" s="100">
        <v>0</v>
      </c>
      <c r="O82" s="100">
        <v>0</v>
      </c>
      <c r="P82" s="100">
        <v>0</v>
      </c>
      <c r="Q82" s="100">
        <v>0</v>
      </c>
      <c r="R82" s="100">
        <v>0</v>
      </c>
      <c r="S82" s="100">
        <v>0</v>
      </c>
      <c r="T82" s="100">
        <v>34678.4139</v>
      </c>
      <c r="U82" s="100">
        <v>2414.2080999999998</v>
      </c>
      <c r="V82" s="101">
        <v>56532.281099999993</v>
      </c>
      <c r="W82" s="24"/>
    </row>
    <row r="83" spans="1:23" x14ac:dyDescent="0.25">
      <c r="A83" s="26"/>
      <c r="B83" s="45" t="s">
        <v>105</v>
      </c>
      <c r="C83" s="100">
        <v>0</v>
      </c>
      <c r="D83" s="100">
        <v>0</v>
      </c>
      <c r="E83" s="100">
        <v>0</v>
      </c>
      <c r="F83" s="100">
        <v>0</v>
      </c>
      <c r="G83" s="100">
        <v>0</v>
      </c>
      <c r="H83" s="100">
        <v>0</v>
      </c>
      <c r="I83" s="100">
        <v>0</v>
      </c>
      <c r="J83" s="100">
        <v>0</v>
      </c>
      <c r="K83" s="100">
        <v>0</v>
      </c>
      <c r="L83" s="100">
        <v>0</v>
      </c>
      <c r="M83" s="100">
        <v>0</v>
      </c>
      <c r="N83" s="100">
        <v>0</v>
      </c>
      <c r="O83" s="100">
        <v>0</v>
      </c>
      <c r="P83" s="100">
        <v>0</v>
      </c>
      <c r="Q83" s="100">
        <v>0</v>
      </c>
      <c r="R83" s="100">
        <v>0</v>
      </c>
      <c r="S83" s="100">
        <v>0</v>
      </c>
      <c r="T83" s="100">
        <v>0</v>
      </c>
      <c r="U83" s="100">
        <v>43158.678399999997</v>
      </c>
      <c r="V83" s="101">
        <v>4259.8651235457874</v>
      </c>
      <c r="W83" s="24"/>
    </row>
    <row r="84" spans="1:23" x14ac:dyDescent="0.25">
      <c r="A84" s="26"/>
      <c r="B84" s="45" t="s">
        <v>106</v>
      </c>
      <c r="C84" s="100">
        <v>0</v>
      </c>
      <c r="D84" s="100">
        <v>0</v>
      </c>
      <c r="E84" s="100">
        <v>0</v>
      </c>
      <c r="F84" s="100">
        <v>0</v>
      </c>
      <c r="G84" s="100">
        <v>0</v>
      </c>
      <c r="H84" s="100">
        <v>0</v>
      </c>
      <c r="I84" s="100">
        <v>0</v>
      </c>
      <c r="J84" s="100">
        <v>2989.9778628809831</v>
      </c>
      <c r="K84" s="100">
        <v>0</v>
      </c>
      <c r="L84" s="100">
        <v>0</v>
      </c>
      <c r="M84" s="100">
        <v>0</v>
      </c>
      <c r="N84" s="100">
        <v>0</v>
      </c>
      <c r="O84" s="100">
        <v>0</v>
      </c>
      <c r="P84" s="100">
        <v>0</v>
      </c>
      <c r="Q84" s="100">
        <v>0</v>
      </c>
      <c r="R84" s="100">
        <v>0</v>
      </c>
      <c r="S84" s="100">
        <v>0</v>
      </c>
      <c r="T84" s="100">
        <v>194805.03131081443</v>
      </c>
      <c r="U84" s="100">
        <v>0</v>
      </c>
      <c r="V84" s="101">
        <v>40753.676321332336</v>
      </c>
      <c r="W84" s="24"/>
    </row>
    <row r="85" spans="1:23" x14ac:dyDescent="0.25">
      <c r="A85" s="26"/>
      <c r="B85" s="45" t="s">
        <v>107</v>
      </c>
      <c r="C85" s="100">
        <v>0</v>
      </c>
      <c r="D85" s="100">
        <v>0</v>
      </c>
      <c r="E85" s="100">
        <v>0</v>
      </c>
      <c r="F85" s="100">
        <v>0</v>
      </c>
      <c r="G85" s="100">
        <v>0</v>
      </c>
      <c r="H85" s="100">
        <v>0</v>
      </c>
      <c r="I85" s="100">
        <v>0</v>
      </c>
      <c r="J85" s="100">
        <v>8723.6777000000002</v>
      </c>
      <c r="K85" s="100">
        <v>1244.2566999999999</v>
      </c>
      <c r="L85" s="100">
        <v>0</v>
      </c>
      <c r="M85" s="100">
        <v>0</v>
      </c>
      <c r="N85" s="100">
        <v>0</v>
      </c>
      <c r="O85" s="100">
        <v>0</v>
      </c>
      <c r="P85" s="100">
        <v>0</v>
      </c>
      <c r="Q85" s="100">
        <v>0</v>
      </c>
      <c r="R85" s="100">
        <v>0</v>
      </c>
      <c r="S85" s="100">
        <v>0</v>
      </c>
      <c r="T85" s="100">
        <v>67364.613700000002</v>
      </c>
      <c r="U85" s="100">
        <v>0</v>
      </c>
      <c r="V85" s="101">
        <v>6441.4622000000018</v>
      </c>
      <c r="W85" s="24"/>
    </row>
    <row r="86" spans="1:23" x14ac:dyDescent="0.25">
      <c r="A86" s="26"/>
      <c r="B86" s="45" t="s">
        <v>108</v>
      </c>
      <c r="C86" s="100">
        <v>0</v>
      </c>
      <c r="D86" s="100">
        <v>0</v>
      </c>
      <c r="E86" s="100">
        <v>0</v>
      </c>
      <c r="F86" s="100">
        <v>0</v>
      </c>
      <c r="G86" s="100">
        <v>0</v>
      </c>
      <c r="H86" s="100">
        <v>0</v>
      </c>
      <c r="I86" s="100">
        <v>0</v>
      </c>
      <c r="J86" s="100">
        <v>0</v>
      </c>
      <c r="K86" s="100">
        <v>0</v>
      </c>
      <c r="L86" s="100">
        <v>0</v>
      </c>
      <c r="M86" s="100">
        <v>0</v>
      </c>
      <c r="N86" s="100">
        <v>0</v>
      </c>
      <c r="O86" s="100">
        <v>0</v>
      </c>
      <c r="P86" s="100">
        <v>0</v>
      </c>
      <c r="Q86" s="100">
        <v>0</v>
      </c>
      <c r="R86" s="100">
        <v>0</v>
      </c>
      <c r="S86" s="100">
        <v>0</v>
      </c>
      <c r="T86" s="100">
        <v>0</v>
      </c>
      <c r="U86" s="100">
        <v>0</v>
      </c>
      <c r="V86" s="101">
        <v>0</v>
      </c>
      <c r="W86" s="24"/>
    </row>
    <row r="87" spans="1:23" x14ac:dyDescent="0.25">
      <c r="A87" s="26"/>
      <c r="B87" s="45" t="s">
        <v>109</v>
      </c>
      <c r="C87" s="100">
        <v>0</v>
      </c>
      <c r="D87" s="100">
        <v>0</v>
      </c>
      <c r="E87" s="100">
        <v>0</v>
      </c>
      <c r="F87" s="100">
        <v>0</v>
      </c>
      <c r="G87" s="100">
        <v>0</v>
      </c>
      <c r="H87" s="100">
        <v>0</v>
      </c>
      <c r="I87" s="100">
        <v>0</v>
      </c>
      <c r="J87" s="100">
        <v>0</v>
      </c>
      <c r="K87" s="100">
        <v>0</v>
      </c>
      <c r="L87" s="100">
        <v>0</v>
      </c>
      <c r="M87" s="100">
        <v>0</v>
      </c>
      <c r="N87" s="100">
        <v>0</v>
      </c>
      <c r="O87" s="100">
        <v>0</v>
      </c>
      <c r="P87" s="100">
        <v>0</v>
      </c>
      <c r="Q87" s="100">
        <v>0</v>
      </c>
      <c r="R87" s="100">
        <v>0</v>
      </c>
      <c r="S87" s="100">
        <v>0</v>
      </c>
      <c r="T87" s="100">
        <v>136693.8965</v>
      </c>
      <c r="U87" s="100">
        <v>0</v>
      </c>
      <c r="V87" s="101">
        <v>21159.892500000002</v>
      </c>
      <c r="W87" s="24"/>
    </row>
    <row r="88" spans="1:23" x14ac:dyDescent="0.25">
      <c r="A88" s="26"/>
      <c r="B88" s="45" t="s">
        <v>110</v>
      </c>
      <c r="C88" s="100">
        <v>0</v>
      </c>
      <c r="D88" s="100">
        <v>0</v>
      </c>
      <c r="E88" s="100">
        <v>0</v>
      </c>
      <c r="F88" s="100">
        <v>0</v>
      </c>
      <c r="G88" s="100">
        <v>0</v>
      </c>
      <c r="H88" s="100">
        <v>0</v>
      </c>
      <c r="I88" s="100">
        <v>0</v>
      </c>
      <c r="J88" s="100">
        <v>0</v>
      </c>
      <c r="K88" s="100">
        <v>0</v>
      </c>
      <c r="L88" s="100">
        <v>0</v>
      </c>
      <c r="M88" s="100">
        <v>0</v>
      </c>
      <c r="N88" s="100">
        <v>0</v>
      </c>
      <c r="O88" s="100">
        <v>0</v>
      </c>
      <c r="P88" s="100">
        <v>0</v>
      </c>
      <c r="Q88" s="100">
        <v>0</v>
      </c>
      <c r="R88" s="100">
        <v>0</v>
      </c>
      <c r="S88" s="100">
        <v>0</v>
      </c>
      <c r="T88" s="100">
        <v>0</v>
      </c>
      <c r="U88" s="100">
        <v>76800.852499999994</v>
      </c>
      <c r="V88" s="101">
        <v>0</v>
      </c>
      <c r="W88" s="24"/>
    </row>
    <row r="89" spans="1:23" x14ac:dyDescent="0.25">
      <c r="A89" s="26"/>
      <c r="B89" s="45" t="s">
        <v>111</v>
      </c>
      <c r="C89" s="100">
        <v>0</v>
      </c>
      <c r="D89" s="100">
        <v>0</v>
      </c>
      <c r="E89" s="100">
        <v>0</v>
      </c>
      <c r="F89" s="100">
        <v>0</v>
      </c>
      <c r="G89" s="100">
        <v>0</v>
      </c>
      <c r="H89" s="100">
        <v>0</v>
      </c>
      <c r="I89" s="100">
        <v>0</v>
      </c>
      <c r="J89" s="100">
        <v>0</v>
      </c>
      <c r="K89" s="100">
        <v>0</v>
      </c>
      <c r="L89" s="100">
        <v>0</v>
      </c>
      <c r="M89" s="100">
        <v>0</v>
      </c>
      <c r="N89" s="100">
        <v>0</v>
      </c>
      <c r="O89" s="100">
        <v>0</v>
      </c>
      <c r="P89" s="100">
        <v>0</v>
      </c>
      <c r="Q89" s="100">
        <v>0</v>
      </c>
      <c r="R89" s="100">
        <v>0</v>
      </c>
      <c r="S89" s="100">
        <v>0</v>
      </c>
      <c r="T89" s="100">
        <v>796955.29170000006</v>
      </c>
      <c r="U89" s="100">
        <v>0</v>
      </c>
      <c r="V89" s="101">
        <v>0</v>
      </c>
      <c r="W89" s="24"/>
    </row>
    <row r="90" spans="1:23" x14ac:dyDescent="0.25">
      <c r="A90" s="26"/>
      <c r="B90" s="45" t="s">
        <v>112</v>
      </c>
      <c r="C90" s="100">
        <v>0</v>
      </c>
      <c r="D90" s="100">
        <v>0</v>
      </c>
      <c r="E90" s="100">
        <v>0</v>
      </c>
      <c r="F90" s="100">
        <v>0</v>
      </c>
      <c r="G90" s="100">
        <v>0</v>
      </c>
      <c r="H90" s="100">
        <v>0</v>
      </c>
      <c r="I90" s="100">
        <v>0</v>
      </c>
      <c r="J90" s="100">
        <v>0</v>
      </c>
      <c r="K90" s="100">
        <v>0</v>
      </c>
      <c r="L90" s="100">
        <v>0</v>
      </c>
      <c r="M90" s="100">
        <v>0</v>
      </c>
      <c r="N90" s="100">
        <v>0</v>
      </c>
      <c r="O90" s="100">
        <v>0</v>
      </c>
      <c r="P90" s="100">
        <v>0</v>
      </c>
      <c r="Q90" s="100">
        <v>0</v>
      </c>
      <c r="R90" s="100">
        <v>0</v>
      </c>
      <c r="S90" s="100">
        <v>0</v>
      </c>
      <c r="T90" s="100">
        <v>5052.4072999999999</v>
      </c>
      <c r="U90" s="100">
        <v>0</v>
      </c>
      <c r="V90" s="101">
        <v>0</v>
      </c>
      <c r="W90" s="24"/>
    </row>
    <row r="91" spans="1:23" x14ac:dyDescent="0.25">
      <c r="A91" s="26"/>
      <c r="B91" s="45" t="s">
        <v>113</v>
      </c>
      <c r="C91" s="100">
        <v>0</v>
      </c>
      <c r="D91" s="100">
        <v>0</v>
      </c>
      <c r="E91" s="100">
        <v>0</v>
      </c>
      <c r="F91" s="100">
        <v>0</v>
      </c>
      <c r="G91" s="100">
        <v>0</v>
      </c>
      <c r="H91" s="100">
        <v>0</v>
      </c>
      <c r="I91" s="100">
        <v>0</v>
      </c>
      <c r="J91" s="100">
        <v>57571.891199999984</v>
      </c>
      <c r="K91" s="100">
        <v>1978.8561999999993</v>
      </c>
      <c r="L91" s="100">
        <v>0</v>
      </c>
      <c r="M91" s="100">
        <v>0</v>
      </c>
      <c r="N91" s="100">
        <v>0</v>
      </c>
      <c r="O91" s="100">
        <v>0</v>
      </c>
      <c r="P91" s="100">
        <v>0</v>
      </c>
      <c r="Q91" s="100">
        <v>0</v>
      </c>
      <c r="R91" s="100">
        <v>0</v>
      </c>
      <c r="S91" s="100">
        <v>0</v>
      </c>
      <c r="T91" s="100">
        <v>0</v>
      </c>
      <c r="U91" s="100">
        <v>503263.42610000004</v>
      </c>
      <c r="V91" s="101">
        <v>62330.597099999999</v>
      </c>
      <c r="W91" s="24"/>
    </row>
    <row r="92" spans="1:23" x14ac:dyDescent="0.25">
      <c r="A92" s="26"/>
      <c r="B92" s="45" t="s">
        <v>114</v>
      </c>
      <c r="C92" s="100">
        <v>0</v>
      </c>
      <c r="D92" s="100">
        <v>0</v>
      </c>
      <c r="E92" s="100">
        <v>0</v>
      </c>
      <c r="F92" s="100">
        <v>0</v>
      </c>
      <c r="G92" s="100">
        <v>0</v>
      </c>
      <c r="H92" s="100">
        <v>0</v>
      </c>
      <c r="I92" s="100">
        <v>0</v>
      </c>
      <c r="J92" s="100">
        <v>0</v>
      </c>
      <c r="K92" s="100">
        <v>0</v>
      </c>
      <c r="L92" s="100">
        <v>0</v>
      </c>
      <c r="M92" s="100">
        <v>0</v>
      </c>
      <c r="N92" s="100">
        <v>0</v>
      </c>
      <c r="O92" s="100">
        <v>0</v>
      </c>
      <c r="P92" s="100">
        <v>0</v>
      </c>
      <c r="Q92" s="100">
        <v>0</v>
      </c>
      <c r="R92" s="100">
        <v>0</v>
      </c>
      <c r="S92" s="100">
        <v>0</v>
      </c>
      <c r="T92" s="100">
        <v>39583.219700000001</v>
      </c>
      <c r="U92" s="100">
        <v>507752.45840000006</v>
      </c>
      <c r="V92" s="101">
        <v>41674.612999999998</v>
      </c>
      <c r="W92" s="24"/>
    </row>
    <row r="93" spans="1:23" x14ac:dyDescent="0.25">
      <c r="A93" s="26"/>
      <c r="B93" s="45" t="s">
        <v>115</v>
      </c>
      <c r="C93" s="100">
        <v>0</v>
      </c>
      <c r="D93" s="100">
        <v>0</v>
      </c>
      <c r="E93" s="100">
        <v>0</v>
      </c>
      <c r="F93" s="100">
        <v>0</v>
      </c>
      <c r="G93" s="100">
        <v>0</v>
      </c>
      <c r="H93" s="100">
        <v>0</v>
      </c>
      <c r="I93" s="100">
        <v>0</v>
      </c>
      <c r="J93" s="100">
        <v>220419.4889</v>
      </c>
      <c r="K93" s="100">
        <v>24959.7091</v>
      </c>
      <c r="L93" s="100">
        <v>0</v>
      </c>
      <c r="M93" s="100">
        <v>0</v>
      </c>
      <c r="N93" s="100">
        <v>0</v>
      </c>
      <c r="O93" s="100">
        <v>0</v>
      </c>
      <c r="P93" s="100">
        <v>0</v>
      </c>
      <c r="Q93" s="100">
        <v>0</v>
      </c>
      <c r="R93" s="100">
        <v>0</v>
      </c>
      <c r="S93" s="100">
        <v>0</v>
      </c>
      <c r="T93" s="100">
        <v>19816.4643</v>
      </c>
      <c r="U93" s="100">
        <v>0</v>
      </c>
      <c r="V93" s="101">
        <v>8.4542000000000002</v>
      </c>
      <c r="W93" s="24"/>
    </row>
    <row r="94" spans="1:23" x14ac:dyDescent="0.25">
      <c r="A94" s="26"/>
      <c r="B94" s="45" t="s">
        <v>116</v>
      </c>
      <c r="C94" s="100">
        <v>0</v>
      </c>
      <c r="D94" s="100">
        <v>0</v>
      </c>
      <c r="E94" s="100">
        <v>0</v>
      </c>
      <c r="F94" s="100">
        <v>0</v>
      </c>
      <c r="G94" s="100">
        <v>0</v>
      </c>
      <c r="H94" s="100">
        <v>0</v>
      </c>
      <c r="I94" s="100">
        <v>0</v>
      </c>
      <c r="J94" s="100">
        <v>0</v>
      </c>
      <c r="K94" s="100">
        <v>0</v>
      </c>
      <c r="L94" s="100">
        <v>0</v>
      </c>
      <c r="M94" s="100">
        <v>0</v>
      </c>
      <c r="N94" s="100">
        <v>0</v>
      </c>
      <c r="O94" s="100">
        <v>0</v>
      </c>
      <c r="P94" s="100">
        <v>0</v>
      </c>
      <c r="Q94" s="100">
        <v>0</v>
      </c>
      <c r="R94" s="100">
        <v>0</v>
      </c>
      <c r="S94" s="100">
        <v>0</v>
      </c>
      <c r="T94" s="100">
        <v>120244.8155</v>
      </c>
      <c r="U94" s="100">
        <v>0</v>
      </c>
      <c r="V94" s="101">
        <v>0</v>
      </c>
      <c r="W94" s="24"/>
    </row>
    <row r="95" spans="1:23" x14ac:dyDescent="0.25">
      <c r="A95" s="26"/>
      <c r="B95" s="45" t="s">
        <v>117</v>
      </c>
      <c r="C95" s="100">
        <v>0</v>
      </c>
      <c r="D95" s="100">
        <v>0</v>
      </c>
      <c r="E95" s="100">
        <v>0</v>
      </c>
      <c r="F95" s="100">
        <v>0</v>
      </c>
      <c r="G95" s="100">
        <v>0</v>
      </c>
      <c r="H95" s="100">
        <v>0</v>
      </c>
      <c r="I95" s="100">
        <v>0</v>
      </c>
      <c r="J95" s="100">
        <v>0</v>
      </c>
      <c r="K95" s="100">
        <v>0</v>
      </c>
      <c r="L95" s="100">
        <v>0</v>
      </c>
      <c r="M95" s="100">
        <v>0</v>
      </c>
      <c r="N95" s="100">
        <v>0</v>
      </c>
      <c r="O95" s="100">
        <v>0</v>
      </c>
      <c r="P95" s="100">
        <v>0</v>
      </c>
      <c r="Q95" s="100">
        <v>0</v>
      </c>
      <c r="R95" s="100">
        <v>0</v>
      </c>
      <c r="S95" s="100">
        <v>0</v>
      </c>
      <c r="T95" s="100">
        <v>0</v>
      </c>
      <c r="U95" s="100">
        <v>152144.79850000003</v>
      </c>
      <c r="V95" s="101">
        <v>6738.5830999999998</v>
      </c>
      <c r="W95" s="24"/>
    </row>
    <row r="96" spans="1:23" x14ac:dyDescent="0.25">
      <c r="A96" s="26"/>
      <c r="B96" s="45" t="s">
        <v>118</v>
      </c>
      <c r="C96" s="100">
        <v>0</v>
      </c>
      <c r="D96" s="100">
        <v>0</v>
      </c>
      <c r="E96" s="100">
        <v>0</v>
      </c>
      <c r="F96" s="100">
        <v>0</v>
      </c>
      <c r="G96" s="100">
        <v>0</v>
      </c>
      <c r="H96" s="100">
        <v>0</v>
      </c>
      <c r="I96" s="100">
        <v>0</v>
      </c>
      <c r="J96" s="100">
        <v>262708.20910000004</v>
      </c>
      <c r="K96" s="100">
        <v>20381.321300000003</v>
      </c>
      <c r="L96" s="100">
        <v>0</v>
      </c>
      <c r="M96" s="100">
        <v>0</v>
      </c>
      <c r="N96" s="100">
        <v>0</v>
      </c>
      <c r="O96" s="100">
        <v>0</v>
      </c>
      <c r="P96" s="100">
        <v>0</v>
      </c>
      <c r="Q96" s="100">
        <v>0</v>
      </c>
      <c r="R96" s="100">
        <v>0</v>
      </c>
      <c r="S96" s="100">
        <v>0</v>
      </c>
      <c r="T96" s="100">
        <v>0</v>
      </c>
      <c r="U96" s="100">
        <v>71458.700299999997</v>
      </c>
      <c r="V96" s="101">
        <v>8707.9340000000011</v>
      </c>
      <c r="W96" s="24"/>
    </row>
    <row r="97" spans="1:23" x14ac:dyDescent="0.25">
      <c r="A97" s="26"/>
      <c r="B97" s="45" t="s">
        <v>119</v>
      </c>
      <c r="C97" s="100">
        <v>0</v>
      </c>
      <c r="D97" s="100">
        <v>0</v>
      </c>
      <c r="E97" s="100">
        <v>0</v>
      </c>
      <c r="F97" s="100">
        <v>0</v>
      </c>
      <c r="G97" s="100">
        <v>0</v>
      </c>
      <c r="H97" s="100">
        <v>0</v>
      </c>
      <c r="I97" s="100">
        <v>0</v>
      </c>
      <c r="J97" s="100">
        <v>0</v>
      </c>
      <c r="K97" s="100">
        <v>0</v>
      </c>
      <c r="L97" s="100">
        <v>0</v>
      </c>
      <c r="M97" s="100">
        <v>0</v>
      </c>
      <c r="N97" s="100">
        <v>0</v>
      </c>
      <c r="O97" s="100">
        <v>0</v>
      </c>
      <c r="P97" s="100">
        <v>0</v>
      </c>
      <c r="Q97" s="100">
        <v>0</v>
      </c>
      <c r="R97" s="100">
        <v>0</v>
      </c>
      <c r="S97" s="100">
        <v>0</v>
      </c>
      <c r="T97" s="100">
        <v>839519.41069999989</v>
      </c>
      <c r="U97" s="100">
        <v>0</v>
      </c>
      <c r="V97" s="101">
        <v>0</v>
      </c>
      <c r="W97" s="24"/>
    </row>
    <row r="98" spans="1:23" x14ac:dyDescent="0.25">
      <c r="A98" s="26"/>
      <c r="B98" s="45" t="s">
        <v>120</v>
      </c>
      <c r="C98" s="100">
        <v>0</v>
      </c>
      <c r="D98" s="100">
        <v>0</v>
      </c>
      <c r="E98" s="100">
        <v>0</v>
      </c>
      <c r="F98" s="100">
        <v>0</v>
      </c>
      <c r="G98" s="100">
        <v>0</v>
      </c>
      <c r="H98" s="100">
        <v>0</v>
      </c>
      <c r="I98" s="100">
        <v>0</v>
      </c>
      <c r="J98" s="100">
        <v>0</v>
      </c>
      <c r="K98" s="100">
        <v>0</v>
      </c>
      <c r="L98" s="100">
        <v>0</v>
      </c>
      <c r="M98" s="100">
        <v>0</v>
      </c>
      <c r="N98" s="100">
        <v>0</v>
      </c>
      <c r="O98" s="100">
        <v>0</v>
      </c>
      <c r="P98" s="100">
        <v>0</v>
      </c>
      <c r="Q98" s="100">
        <v>0</v>
      </c>
      <c r="R98" s="100">
        <v>0</v>
      </c>
      <c r="S98" s="100">
        <v>0</v>
      </c>
      <c r="T98" s="100">
        <v>1048410.4577</v>
      </c>
      <c r="U98" s="100">
        <v>0</v>
      </c>
      <c r="V98" s="101">
        <v>0</v>
      </c>
      <c r="W98" s="24"/>
    </row>
    <row r="99" spans="1:23" x14ac:dyDescent="0.25">
      <c r="A99" s="26"/>
      <c r="B99" s="45" t="s">
        <v>121</v>
      </c>
      <c r="C99" s="100">
        <v>0</v>
      </c>
      <c r="D99" s="100">
        <v>0</v>
      </c>
      <c r="E99" s="100">
        <v>0</v>
      </c>
      <c r="F99" s="100">
        <v>0</v>
      </c>
      <c r="G99" s="100">
        <v>0</v>
      </c>
      <c r="H99" s="100">
        <v>0</v>
      </c>
      <c r="I99" s="100">
        <v>0</v>
      </c>
      <c r="J99" s="100">
        <v>0</v>
      </c>
      <c r="K99" s="100">
        <v>0</v>
      </c>
      <c r="L99" s="100">
        <v>0</v>
      </c>
      <c r="M99" s="100">
        <v>0</v>
      </c>
      <c r="N99" s="100">
        <v>0</v>
      </c>
      <c r="O99" s="100">
        <v>0</v>
      </c>
      <c r="P99" s="100">
        <v>0</v>
      </c>
      <c r="Q99" s="100">
        <v>0</v>
      </c>
      <c r="R99" s="100">
        <v>0</v>
      </c>
      <c r="S99" s="100">
        <v>0</v>
      </c>
      <c r="T99" s="100">
        <v>0</v>
      </c>
      <c r="U99" s="100">
        <v>1196.8775000000001</v>
      </c>
      <c r="V99" s="101">
        <v>0</v>
      </c>
      <c r="W99" s="24"/>
    </row>
    <row r="100" spans="1:23" x14ac:dyDescent="0.25">
      <c r="A100" s="26"/>
      <c r="B100" s="45" t="s">
        <v>122</v>
      </c>
      <c r="C100" s="100">
        <v>0</v>
      </c>
      <c r="D100" s="100">
        <v>0</v>
      </c>
      <c r="E100" s="100">
        <v>0</v>
      </c>
      <c r="F100" s="100">
        <v>0</v>
      </c>
      <c r="G100" s="100">
        <v>0</v>
      </c>
      <c r="H100" s="100">
        <v>0</v>
      </c>
      <c r="I100" s="100">
        <v>0</v>
      </c>
      <c r="J100" s="100">
        <v>0</v>
      </c>
      <c r="K100" s="100">
        <v>0</v>
      </c>
      <c r="L100" s="100">
        <v>0</v>
      </c>
      <c r="M100" s="100">
        <v>0</v>
      </c>
      <c r="N100" s="100">
        <v>0</v>
      </c>
      <c r="O100" s="100">
        <v>0</v>
      </c>
      <c r="P100" s="100">
        <v>0</v>
      </c>
      <c r="Q100" s="100">
        <v>0</v>
      </c>
      <c r="R100" s="100">
        <v>0</v>
      </c>
      <c r="S100" s="100">
        <v>0</v>
      </c>
      <c r="T100" s="100">
        <v>0</v>
      </c>
      <c r="U100" s="100">
        <v>0</v>
      </c>
      <c r="V100" s="101">
        <v>0</v>
      </c>
      <c r="W100" s="24"/>
    </row>
    <row r="101" spans="1:23" x14ac:dyDescent="0.25">
      <c r="A101" s="26"/>
      <c r="B101" s="45" t="s">
        <v>123</v>
      </c>
      <c r="C101" s="100">
        <v>0</v>
      </c>
      <c r="D101" s="100">
        <v>0</v>
      </c>
      <c r="E101" s="100">
        <v>0</v>
      </c>
      <c r="F101" s="100">
        <v>0</v>
      </c>
      <c r="G101" s="100">
        <v>0</v>
      </c>
      <c r="H101" s="100">
        <v>0</v>
      </c>
      <c r="I101" s="100">
        <v>0</v>
      </c>
      <c r="J101" s="100">
        <v>0</v>
      </c>
      <c r="K101" s="100">
        <v>0</v>
      </c>
      <c r="L101" s="100">
        <v>0</v>
      </c>
      <c r="M101" s="100">
        <v>0</v>
      </c>
      <c r="N101" s="100">
        <v>0</v>
      </c>
      <c r="O101" s="100">
        <v>0</v>
      </c>
      <c r="P101" s="100">
        <v>0</v>
      </c>
      <c r="Q101" s="100">
        <v>0</v>
      </c>
      <c r="R101" s="100">
        <v>0</v>
      </c>
      <c r="S101" s="100">
        <v>0</v>
      </c>
      <c r="T101" s="100">
        <v>0</v>
      </c>
      <c r="U101" s="100">
        <v>79511.73569999999</v>
      </c>
      <c r="V101" s="101">
        <v>0</v>
      </c>
      <c r="W101" s="24"/>
    </row>
    <row r="102" spans="1:23" x14ac:dyDescent="0.25">
      <c r="A102" s="26"/>
      <c r="B102" s="45" t="s">
        <v>124</v>
      </c>
      <c r="C102" s="100">
        <v>0</v>
      </c>
      <c r="D102" s="100">
        <v>0</v>
      </c>
      <c r="E102" s="100">
        <v>0</v>
      </c>
      <c r="F102" s="100">
        <v>0</v>
      </c>
      <c r="G102" s="100">
        <v>0</v>
      </c>
      <c r="H102" s="100">
        <v>0</v>
      </c>
      <c r="I102" s="100">
        <v>0</v>
      </c>
      <c r="J102" s="100">
        <v>0</v>
      </c>
      <c r="K102" s="100">
        <v>0</v>
      </c>
      <c r="L102" s="100">
        <v>0</v>
      </c>
      <c r="M102" s="100">
        <v>0</v>
      </c>
      <c r="N102" s="100">
        <v>0</v>
      </c>
      <c r="O102" s="100">
        <v>0</v>
      </c>
      <c r="P102" s="100">
        <v>0</v>
      </c>
      <c r="Q102" s="100">
        <v>0</v>
      </c>
      <c r="R102" s="100">
        <v>0</v>
      </c>
      <c r="S102" s="100">
        <v>0</v>
      </c>
      <c r="T102" s="100">
        <v>1547112.5050000001</v>
      </c>
      <c r="U102" s="100">
        <v>150310.68180000002</v>
      </c>
      <c r="V102" s="101">
        <v>5384.4866999999995</v>
      </c>
      <c r="W102" s="24"/>
    </row>
    <row r="103" spans="1:23" x14ac:dyDescent="0.25">
      <c r="A103" s="26"/>
      <c r="B103" s="45" t="s">
        <v>125</v>
      </c>
      <c r="C103" s="100">
        <v>0</v>
      </c>
      <c r="D103" s="100">
        <v>0</v>
      </c>
      <c r="E103" s="100">
        <v>0</v>
      </c>
      <c r="F103" s="100">
        <v>0</v>
      </c>
      <c r="G103" s="100">
        <v>0</v>
      </c>
      <c r="H103" s="100">
        <v>0</v>
      </c>
      <c r="I103" s="100">
        <v>0</v>
      </c>
      <c r="J103" s="100">
        <v>597549.00520000001</v>
      </c>
      <c r="K103" s="100">
        <v>20809.5193</v>
      </c>
      <c r="L103" s="100">
        <v>0</v>
      </c>
      <c r="M103" s="100">
        <v>0</v>
      </c>
      <c r="N103" s="100">
        <v>0</v>
      </c>
      <c r="O103" s="100">
        <v>0</v>
      </c>
      <c r="P103" s="100">
        <v>0</v>
      </c>
      <c r="Q103" s="100">
        <v>0</v>
      </c>
      <c r="R103" s="100">
        <v>0</v>
      </c>
      <c r="S103" s="100">
        <v>0</v>
      </c>
      <c r="T103" s="100">
        <v>0</v>
      </c>
      <c r="U103" s="100">
        <v>133.78059999999994</v>
      </c>
      <c r="V103" s="101">
        <v>0</v>
      </c>
      <c r="W103" s="24"/>
    </row>
    <row r="104" spans="1:23" x14ac:dyDescent="0.25">
      <c r="A104" s="26"/>
      <c r="B104" s="45" t="s">
        <v>126</v>
      </c>
      <c r="C104" s="100">
        <v>0</v>
      </c>
      <c r="D104" s="100">
        <v>0</v>
      </c>
      <c r="E104" s="100">
        <v>0</v>
      </c>
      <c r="F104" s="100">
        <v>0</v>
      </c>
      <c r="G104" s="100">
        <v>0</v>
      </c>
      <c r="H104" s="100">
        <v>0</v>
      </c>
      <c r="I104" s="100">
        <v>0</v>
      </c>
      <c r="J104" s="100">
        <v>0</v>
      </c>
      <c r="K104" s="100">
        <v>0</v>
      </c>
      <c r="L104" s="100">
        <v>0</v>
      </c>
      <c r="M104" s="100">
        <v>0</v>
      </c>
      <c r="N104" s="100">
        <v>0</v>
      </c>
      <c r="O104" s="100">
        <v>0</v>
      </c>
      <c r="P104" s="100">
        <v>0</v>
      </c>
      <c r="Q104" s="100">
        <v>0</v>
      </c>
      <c r="R104" s="100">
        <v>270071.84380000003</v>
      </c>
      <c r="S104" s="100">
        <v>0</v>
      </c>
      <c r="T104" s="100">
        <v>191276.68599999999</v>
      </c>
      <c r="U104" s="100">
        <v>0</v>
      </c>
      <c r="V104" s="101">
        <v>15635.672599999998</v>
      </c>
      <c r="W104" s="24"/>
    </row>
    <row r="105" spans="1:23" x14ac:dyDescent="0.25">
      <c r="A105" s="26"/>
      <c r="B105" s="45" t="s">
        <v>127</v>
      </c>
      <c r="C105" s="100">
        <v>0</v>
      </c>
      <c r="D105" s="100">
        <v>0</v>
      </c>
      <c r="E105" s="100">
        <v>0</v>
      </c>
      <c r="F105" s="100">
        <v>0</v>
      </c>
      <c r="G105" s="100">
        <v>0</v>
      </c>
      <c r="H105" s="100">
        <v>0</v>
      </c>
      <c r="I105" s="100">
        <v>0</v>
      </c>
      <c r="J105" s="100">
        <v>0</v>
      </c>
      <c r="K105" s="100">
        <v>0</v>
      </c>
      <c r="L105" s="100">
        <v>0</v>
      </c>
      <c r="M105" s="100">
        <v>0</v>
      </c>
      <c r="N105" s="100">
        <v>0</v>
      </c>
      <c r="O105" s="100">
        <v>0</v>
      </c>
      <c r="P105" s="100">
        <v>0</v>
      </c>
      <c r="Q105" s="100">
        <v>0</v>
      </c>
      <c r="R105" s="100">
        <v>0</v>
      </c>
      <c r="S105" s="100">
        <v>0</v>
      </c>
      <c r="T105" s="100">
        <v>64082.484899999996</v>
      </c>
      <c r="U105" s="100">
        <v>0</v>
      </c>
      <c r="V105" s="101">
        <v>48525.085469252619</v>
      </c>
      <c r="W105" s="24"/>
    </row>
    <row r="106" spans="1:23" x14ac:dyDescent="0.25">
      <c r="A106" s="26"/>
      <c r="B106" s="45" t="s">
        <v>128</v>
      </c>
      <c r="C106" s="100">
        <v>0</v>
      </c>
      <c r="D106" s="100">
        <v>0</v>
      </c>
      <c r="E106" s="100">
        <v>0</v>
      </c>
      <c r="F106" s="100">
        <v>0</v>
      </c>
      <c r="G106" s="100">
        <v>0</v>
      </c>
      <c r="H106" s="100">
        <v>0</v>
      </c>
      <c r="I106" s="100">
        <v>0</v>
      </c>
      <c r="J106" s="100">
        <v>360.98699999999997</v>
      </c>
      <c r="K106" s="100">
        <v>0</v>
      </c>
      <c r="L106" s="100">
        <v>0</v>
      </c>
      <c r="M106" s="100">
        <v>0</v>
      </c>
      <c r="N106" s="100">
        <v>0</v>
      </c>
      <c r="O106" s="100">
        <v>0</v>
      </c>
      <c r="P106" s="100">
        <v>0</v>
      </c>
      <c r="Q106" s="100">
        <v>0</v>
      </c>
      <c r="R106" s="100">
        <v>0</v>
      </c>
      <c r="S106" s="100">
        <v>0</v>
      </c>
      <c r="T106" s="100">
        <v>15286.233099999999</v>
      </c>
      <c r="U106" s="100">
        <v>0</v>
      </c>
      <c r="V106" s="101">
        <v>5054.2164000000002</v>
      </c>
      <c r="W106" s="24"/>
    </row>
    <row r="107" spans="1:23" x14ac:dyDescent="0.25">
      <c r="A107" s="26"/>
      <c r="B107" s="45" t="s">
        <v>129</v>
      </c>
      <c r="C107" s="100">
        <v>0</v>
      </c>
      <c r="D107" s="100">
        <v>0</v>
      </c>
      <c r="E107" s="100">
        <v>0</v>
      </c>
      <c r="F107" s="100">
        <v>0</v>
      </c>
      <c r="G107" s="100">
        <v>0</v>
      </c>
      <c r="H107" s="100">
        <v>0</v>
      </c>
      <c r="I107" s="100">
        <v>0</v>
      </c>
      <c r="J107" s="100">
        <v>5297568.8328999998</v>
      </c>
      <c r="K107" s="100">
        <v>330047.61859999993</v>
      </c>
      <c r="L107" s="100">
        <v>0</v>
      </c>
      <c r="M107" s="100">
        <v>0</v>
      </c>
      <c r="N107" s="100">
        <v>0</v>
      </c>
      <c r="O107" s="100">
        <v>0</v>
      </c>
      <c r="P107" s="100">
        <v>0</v>
      </c>
      <c r="Q107" s="100">
        <v>0</v>
      </c>
      <c r="R107" s="100">
        <v>0</v>
      </c>
      <c r="S107" s="100">
        <v>0</v>
      </c>
      <c r="T107" s="100">
        <v>0</v>
      </c>
      <c r="U107" s="100">
        <v>1881.0719999999999</v>
      </c>
      <c r="V107" s="101">
        <v>1394.8555999999999</v>
      </c>
      <c r="W107" s="24"/>
    </row>
    <row r="108" spans="1:23" x14ac:dyDescent="0.25">
      <c r="A108" s="26"/>
      <c r="B108" s="45" t="s">
        <v>130</v>
      </c>
      <c r="C108" s="100">
        <v>0</v>
      </c>
      <c r="D108" s="100">
        <v>6187.7212</v>
      </c>
      <c r="E108" s="100">
        <v>0</v>
      </c>
      <c r="F108" s="100">
        <v>0</v>
      </c>
      <c r="G108" s="100">
        <v>0</v>
      </c>
      <c r="H108" s="100">
        <v>0</v>
      </c>
      <c r="I108" s="100">
        <v>0</v>
      </c>
      <c r="J108" s="100">
        <v>0</v>
      </c>
      <c r="K108" s="100">
        <v>0</v>
      </c>
      <c r="L108" s="100">
        <v>0</v>
      </c>
      <c r="M108" s="100">
        <v>0</v>
      </c>
      <c r="N108" s="100">
        <v>0</v>
      </c>
      <c r="O108" s="100">
        <v>0</v>
      </c>
      <c r="P108" s="100">
        <v>0</v>
      </c>
      <c r="Q108" s="100">
        <v>0</v>
      </c>
      <c r="R108" s="100">
        <v>0</v>
      </c>
      <c r="S108" s="100">
        <v>0</v>
      </c>
      <c r="T108" s="100">
        <v>234180.69240000003</v>
      </c>
      <c r="U108" s="100">
        <v>153947.06709999999</v>
      </c>
      <c r="V108" s="101">
        <v>0</v>
      </c>
      <c r="W108" s="24"/>
    </row>
    <row r="109" spans="1:23" x14ac:dyDescent="0.25">
      <c r="A109" s="26"/>
      <c r="B109" s="46" t="s">
        <v>131</v>
      </c>
      <c r="C109" s="102">
        <v>53765.190799999997</v>
      </c>
      <c r="D109" s="102">
        <v>100743.2656</v>
      </c>
      <c r="E109" s="102">
        <v>0</v>
      </c>
      <c r="F109" s="102">
        <v>0</v>
      </c>
      <c r="G109" s="102">
        <v>0</v>
      </c>
      <c r="H109" s="102">
        <v>0</v>
      </c>
      <c r="I109" s="102">
        <v>0</v>
      </c>
      <c r="J109" s="102">
        <v>0</v>
      </c>
      <c r="K109" s="102">
        <v>0</v>
      </c>
      <c r="L109" s="102">
        <v>0</v>
      </c>
      <c r="M109" s="102">
        <v>0</v>
      </c>
      <c r="N109" s="102">
        <v>0</v>
      </c>
      <c r="O109" s="102">
        <v>0</v>
      </c>
      <c r="P109" s="102">
        <v>0</v>
      </c>
      <c r="Q109" s="102">
        <v>0</v>
      </c>
      <c r="R109" s="102">
        <v>0</v>
      </c>
      <c r="S109" s="102">
        <v>0</v>
      </c>
      <c r="T109" s="102">
        <v>0</v>
      </c>
      <c r="U109" s="102">
        <v>482673.78260000015</v>
      </c>
      <c r="V109" s="103">
        <v>5839.3926000000001</v>
      </c>
      <c r="W109" s="24"/>
    </row>
    <row r="110" spans="1:23" x14ac:dyDescent="0.25">
      <c r="A110" s="26"/>
      <c r="B110" s="422" t="s">
        <v>577</v>
      </c>
      <c r="C110" s="422"/>
      <c r="D110" s="422"/>
      <c r="E110" s="422"/>
      <c r="F110" s="422"/>
      <c r="G110" s="422"/>
      <c r="H110" s="422"/>
      <c r="I110" s="422"/>
      <c r="J110" s="422"/>
      <c r="K110" s="422"/>
      <c r="L110" s="422"/>
      <c r="M110" s="422"/>
      <c r="N110" s="422"/>
      <c r="O110" s="422"/>
      <c r="P110" s="422"/>
      <c r="Q110" s="422"/>
      <c r="R110" s="422"/>
      <c r="S110" s="422"/>
      <c r="T110" s="422"/>
      <c r="U110" s="422"/>
      <c r="V110" s="422"/>
      <c r="W110" s="24"/>
    </row>
    <row r="111" spans="1:23" x14ac:dyDescent="0.25">
      <c r="A111" s="26"/>
      <c r="W111" s="24"/>
    </row>
    <row r="112" spans="1:23" x14ac:dyDescent="0.25">
      <c r="A112" s="26"/>
      <c r="B112" s="609" t="s">
        <v>183</v>
      </c>
      <c r="C112" s="610"/>
      <c r="D112" s="610"/>
      <c r="E112" s="610"/>
      <c r="F112" s="610"/>
      <c r="G112" s="610"/>
      <c r="H112" s="610"/>
      <c r="I112" s="610"/>
      <c r="J112" s="610"/>
      <c r="K112" s="610"/>
      <c r="L112" s="610"/>
      <c r="M112" s="610"/>
      <c r="N112" s="610"/>
      <c r="O112" s="610"/>
      <c r="P112" s="610"/>
      <c r="Q112" s="610"/>
      <c r="R112" s="610"/>
      <c r="S112" s="610"/>
      <c r="T112" s="610"/>
      <c r="U112" s="610"/>
      <c r="V112" s="611"/>
      <c r="W112" s="24"/>
    </row>
    <row r="113" spans="1:23" ht="38.25" x14ac:dyDescent="0.25">
      <c r="A113" s="26"/>
      <c r="B113" s="43"/>
      <c r="C113" s="155" t="s">
        <v>132</v>
      </c>
      <c r="D113" s="155" t="s">
        <v>133</v>
      </c>
      <c r="E113" s="155" t="s">
        <v>134</v>
      </c>
      <c r="F113" s="157" t="s">
        <v>135</v>
      </c>
      <c r="G113" s="155" t="s">
        <v>136</v>
      </c>
      <c r="H113" s="155" t="s">
        <v>137</v>
      </c>
      <c r="I113" s="155" t="s">
        <v>138</v>
      </c>
      <c r="J113" s="155" t="s">
        <v>139</v>
      </c>
      <c r="K113" s="155" t="s">
        <v>140</v>
      </c>
      <c r="L113" s="155" t="s">
        <v>141</v>
      </c>
      <c r="M113" s="155" t="s">
        <v>142</v>
      </c>
      <c r="N113" s="155" t="s">
        <v>143</v>
      </c>
      <c r="O113" s="155" t="s">
        <v>144</v>
      </c>
      <c r="P113" s="155" t="s">
        <v>145</v>
      </c>
      <c r="Q113" s="155" t="s">
        <v>146</v>
      </c>
      <c r="R113" s="155" t="s">
        <v>147</v>
      </c>
      <c r="S113" s="155" t="s">
        <v>148</v>
      </c>
      <c r="T113" s="155" t="s">
        <v>149</v>
      </c>
      <c r="U113" s="155" t="s">
        <v>150</v>
      </c>
      <c r="V113" s="156" t="s">
        <v>151</v>
      </c>
      <c r="W113" s="24"/>
    </row>
    <row r="114" spans="1:23" x14ac:dyDescent="0.25">
      <c r="A114" s="26"/>
      <c r="B114" s="45" t="s">
        <v>104</v>
      </c>
      <c r="C114" s="93">
        <v>0</v>
      </c>
      <c r="D114" s="93">
        <v>0</v>
      </c>
      <c r="E114" s="93">
        <v>0</v>
      </c>
      <c r="F114" s="93">
        <v>0</v>
      </c>
      <c r="G114" s="93">
        <v>0</v>
      </c>
      <c r="H114" s="93">
        <v>0</v>
      </c>
      <c r="I114" s="93">
        <v>0</v>
      </c>
      <c r="J114" s="93">
        <v>0</v>
      </c>
      <c r="K114" s="93">
        <v>0</v>
      </c>
      <c r="L114" s="93">
        <v>0</v>
      </c>
      <c r="M114" s="93">
        <v>0</v>
      </c>
      <c r="N114" s="93">
        <v>0</v>
      </c>
      <c r="O114" s="93">
        <v>0</v>
      </c>
      <c r="P114" s="93">
        <v>0</v>
      </c>
      <c r="Q114" s="93">
        <v>0</v>
      </c>
      <c r="R114" s="93">
        <v>0</v>
      </c>
      <c r="S114" s="93">
        <v>0</v>
      </c>
      <c r="T114" s="93">
        <v>16808.343799999999</v>
      </c>
      <c r="U114" s="93">
        <v>465.50110000000001</v>
      </c>
      <c r="V114" s="94">
        <v>18186.730800000001</v>
      </c>
      <c r="W114" s="24"/>
    </row>
    <row r="115" spans="1:23" x14ac:dyDescent="0.25">
      <c r="A115" s="26"/>
      <c r="B115" s="45" t="s">
        <v>105</v>
      </c>
      <c r="C115" s="93">
        <v>0</v>
      </c>
      <c r="D115" s="93">
        <v>0</v>
      </c>
      <c r="E115" s="93">
        <v>0</v>
      </c>
      <c r="F115" s="93">
        <v>0</v>
      </c>
      <c r="G115" s="93">
        <v>0</v>
      </c>
      <c r="H115" s="93">
        <v>0</v>
      </c>
      <c r="I115" s="93">
        <v>0</v>
      </c>
      <c r="J115" s="93">
        <v>0</v>
      </c>
      <c r="K115" s="93">
        <v>0</v>
      </c>
      <c r="L115" s="93">
        <v>0</v>
      </c>
      <c r="M115" s="93">
        <v>0</v>
      </c>
      <c r="N115" s="93">
        <v>0</v>
      </c>
      <c r="O115" s="93">
        <v>0</v>
      </c>
      <c r="P115" s="93">
        <v>0</v>
      </c>
      <c r="Q115" s="93">
        <v>0</v>
      </c>
      <c r="R115" s="93">
        <v>0</v>
      </c>
      <c r="S115" s="93">
        <v>0</v>
      </c>
      <c r="T115" s="93">
        <v>0</v>
      </c>
      <c r="U115" s="93">
        <v>8550.8845000000001</v>
      </c>
      <c r="V115" s="94">
        <v>1758.7338764542126</v>
      </c>
      <c r="W115" s="24"/>
    </row>
    <row r="116" spans="1:23" x14ac:dyDescent="0.25">
      <c r="A116" s="26"/>
      <c r="B116" s="45" t="s">
        <v>106</v>
      </c>
      <c r="C116" s="93">
        <v>0</v>
      </c>
      <c r="D116" s="93">
        <v>0</v>
      </c>
      <c r="E116" s="93">
        <v>0</v>
      </c>
      <c r="F116" s="93">
        <v>0</v>
      </c>
      <c r="G116" s="93">
        <v>0</v>
      </c>
      <c r="H116" s="93">
        <v>0</v>
      </c>
      <c r="I116" s="93">
        <v>0</v>
      </c>
      <c r="J116" s="93">
        <v>2101.537937119017</v>
      </c>
      <c r="K116" s="93">
        <v>0</v>
      </c>
      <c r="L116" s="93">
        <v>0</v>
      </c>
      <c r="M116" s="93">
        <v>0</v>
      </c>
      <c r="N116" s="93">
        <v>0</v>
      </c>
      <c r="O116" s="93">
        <v>0</v>
      </c>
      <c r="P116" s="93">
        <v>0</v>
      </c>
      <c r="Q116" s="93">
        <v>0</v>
      </c>
      <c r="R116" s="93">
        <v>0</v>
      </c>
      <c r="S116" s="93">
        <v>0</v>
      </c>
      <c r="T116" s="93">
        <v>240588.83248918556</v>
      </c>
      <c r="U116" s="93">
        <v>0</v>
      </c>
      <c r="V116" s="94">
        <v>58500.258178667667</v>
      </c>
      <c r="W116" s="24"/>
    </row>
    <row r="117" spans="1:23" x14ac:dyDescent="0.25">
      <c r="A117" s="26"/>
      <c r="B117" s="45" t="s">
        <v>107</v>
      </c>
      <c r="C117" s="93">
        <v>0</v>
      </c>
      <c r="D117" s="93">
        <v>0</v>
      </c>
      <c r="E117" s="93">
        <v>0</v>
      </c>
      <c r="F117" s="93">
        <v>0</v>
      </c>
      <c r="G117" s="93">
        <v>0</v>
      </c>
      <c r="H117" s="93">
        <v>0</v>
      </c>
      <c r="I117" s="93">
        <v>0</v>
      </c>
      <c r="J117" s="93">
        <v>11815.025600000001</v>
      </c>
      <c r="K117" s="93">
        <v>2871.6194999999998</v>
      </c>
      <c r="L117" s="93">
        <v>0</v>
      </c>
      <c r="M117" s="93">
        <v>0</v>
      </c>
      <c r="N117" s="93">
        <v>0</v>
      </c>
      <c r="O117" s="93">
        <v>0</v>
      </c>
      <c r="P117" s="93">
        <v>0</v>
      </c>
      <c r="Q117" s="93">
        <v>0</v>
      </c>
      <c r="R117" s="93">
        <v>0</v>
      </c>
      <c r="S117" s="93">
        <v>0</v>
      </c>
      <c r="T117" s="93">
        <v>50573.228900000002</v>
      </c>
      <c r="U117" s="93">
        <v>0</v>
      </c>
      <c r="V117" s="94">
        <v>18554.795399999999</v>
      </c>
      <c r="W117" s="24"/>
    </row>
    <row r="118" spans="1:23" x14ac:dyDescent="0.25">
      <c r="A118" s="26"/>
      <c r="B118" s="45" t="s">
        <v>108</v>
      </c>
      <c r="C118" s="93">
        <v>0</v>
      </c>
      <c r="D118" s="93">
        <v>0</v>
      </c>
      <c r="E118" s="93">
        <v>0</v>
      </c>
      <c r="F118" s="93">
        <v>0</v>
      </c>
      <c r="G118" s="93">
        <v>0</v>
      </c>
      <c r="H118" s="93">
        <v>0</v>
      </c>
      <c r="I118" s="93">
        <v>0</v>
      </c>
      <c r="J118" s="93">
        <v>0</v>
      </c>
      <c r="K118" s="93">
        <v>0</v>
      </c>
      <c r="L118" s="93">
        <v>0</v>
      </c>
      <c r="M118" s="93">
        <v>0</v>
      </c>
      <c r="N118" s="93">
        <v>0</v>
      </c>
      <c r="O118" s="93">
        <v>0</v>
      </c>
      <c r="P118" s="93">
        <v>0</v>
      </c>
      <c r="Q118" s="93">
        <v>0</v>
      </c>
      <c r="R118" s="93">
        <v>0</v>
      </c>
      <c r="S118" s="93">
        <v>0</v>
      </c>
      <c r="T118" s="93">
        <v>0</v>
      </c>
      <c r="U118" s="93">
        <v>0</v>
      </c>
      <c r="V118" s="94">
        <v>0</v>
      </c>
      <c r="W118" s="24"/>
    </row>
    <row r="119" spans="1:23" x14ac:dyDescent="0.25">
      <c r="A119" s="26"/>
      <c r="B119" s="45" t="s">
        <v>109</v>
      </c>
      <c r="C119" s="93">
        <v>0</v>
      </c>
      <c r="D119" s="93">
        <v>0</v>
      </c>
      <c r="E119" s="93">
        <v>0</v>
      </c>
      <c r="F119" s="93">
        <v>0</v>
      </c>
      <c r="G119" s="93">
        <v>0</v>
      </c>
      <c r="H119" s="93">
        <v>0</v>
      </c>
      <c r="I119" s="93">
        <v>0</v>
      </c>
      <c r="J119" s="93">
        <v>0</v>
      </c>
      <c r="K119" s="93">
        <v>0</v>
      </c>
      <c r="L119" s="93">
        <v>0</v>
      </c>
      <c r="M119" s="93">
        <v>0</v>
      </c>
      <c r="N119" s="93">
        <v>0</v>
      </c>
      <c r="O119" s="93">
        <v>0</v>
      </c>
      <c r="P119" s="93">
        <v>0</v>
      </c>
      <c r="Q119" s="93">
        <v>0</v>
      </c>
      <c r="R119" s="93">
        <v>0</v>
      </c>
      <c r="S119" s="93">
        <v>0</v>
      </c>
      <c r="T119" s="93">
        <v>49298.770900000003</v>
      </c>
      <c r="U119" s="93">
        <v>0</v>
      </c>
      <c r="V119" s="94">
        <v>8379.8207999999995</v>
      </c>
      <c r="W119" s="24"/>
    </row>
    <row r="120" spans="1:23" x14ac:dyDescent="0.25">
      <c r="A120" s="26"/>
      <c r="B120" s="45" t="s">
        <v>110</v>
      </c>
      <c r="C120" s="93">
        <v>0</v>
      </c>
      <c r="D120" s="93">
        <v>0</v>
      </c>
      <c r="E120" s="93">
        <v>0</v>
      </c>
      <c r="F120" s="93">
        <v>0</v>
      </c>
      <c r="G120" s="93">
        <v>0</v>
      </c>
      <c r="H120" s="93">
        <v>0</v>
      </c>
      <c r="I120" s="93">
        <v>0</v>
      </c>
      <c r="J120" s="93">
        <v>0</v>
      </c>
      <c r="K120" s="93">
        <v>0</v>
      </c>
      <c r="L120" s="93">
        <v>0</v>
      </c>
      <c r="M120" s="93">
        <v>0</v>
      </c>
      <c r="N120" s="93">
        <v>0</v>
      </c>
      <c r="O120" s="93">
        <v>0</v>
      </c>
      <c r="P120" s="93">
        <v>0</v>
      </c>
      <c r="Q120" s="93">
        <v>0</v>
      </c>
      <c r="R120" s="93">
        <v>0</v>
      </c>
      <c r="S120" s="93">
        <v>0</v>
      </c>
      <c r="T120" s="93">
        <v>0</v>
      </c>
      <c r="U120" s="93">
        <v>6373.1143000000002</v>
      </c>
      <c r="V120" s="94">
        <v>0</v>
      </c>
      <c r="W120" s="24"/>
    </row>
    <row r="121" spans="1:23" x14ac:dyDescent="0.25">
      <c r="A121" s="26"/>
      <c r="B121" s="45" t="s">
        <v>111</v>
      </c>
      <c r="C121" s="93">
        <v>0</v>
      </c>
      <c r="D121" s="93">
        <v>0</v>
      </c>
      <c r="E121" s="93">
        <v>0</v>
      </c>
      <c r="F121" s="93">
        <v>0</v>
      </c>
      <c r="G121" s="93">
        <v>0</v>
      </c>
      <c r="H121" s="93">
        <v>0</v>
      </c>
      <c r="I121" s="93">
        <v>0</v>
      </c>
      <c r="J121" s="93">
        <v>0</v>
      </c>
      <c r="K121" s="93">
        <v>0</v>
      </c>
      <c r="L121" s="93">
        <v>0</v>
      </c>
      <c r="M121" s="93">
        <v>0</v>
      </c>
      <c r="N121" s="93">
        <v>0</v>
      </c>
      <c r="O121" s="93">
        <v>0</v>
      </c>
      <c r="P121" s="93">
        <v>0</v>
      </c>
      <c r="Q121" s="93">
        <v>0</v>
      </c>
      <c r="R121" s="93">
        <v>0</v>
      </c>
      <c r="S121" s="93">
        <v>0</v>
      </c>
      <c r="T121" s="93">
        <v>339231.63040000002</v>
      </c>
      <c r="U121" s="93">
        <v>0</v>
      </c>
      <c r="V121" s="94">
        <v>0</v>
      </c>
      <c r="W121" s="24"/>
    </row>
    <row r="122" spans="1:23" x14ac:dyDescent="0.25">
      <c r="A122" s="26"/>
      <c r="B122" s="45" t="s">
        <v>112</v>
      </c>
      <c r="C122" s="93">
        <v>0</v>
      </c>
      <c r="D122" s="93">
        <v>0</v>
      </c>
      <c r="E122" s="93">
        <v>0</v>
      </c>
      <c r="F122" s="93">
        <v>0</v>
      </c>
      <c r="G122" s="93">
        <v>0</v>
      </c>
      <c r="H122" s="93">
        <v>0</v>
      </c>
      <c r="I122" s="93">
        <v>0</v>
      </c>
      <c r="J122" s="93">
        <v>0</v>
      </c>
      <c r="K122" s="93">
        <v>0</v>
      </c>
      <c r="L122" s="93">
        <v>0</v>
      </c>
      <c r="M122" s="93">
        <v>0</v>
      </c>
      <c r="N122" s="93">
        <v>0</v>
      </c>
      <c r="O122" s="93">
        <v>0</v>
      </c>
      <c r="P122" s="93">
        <v>0</v>
      </c>
      <c r="Q122" s="93">
        <v>0</v>
      </c>
      <c r="R122" s="93">
        <v>0</v>
      </c>
      <c r="S122" s="93">
        <v>0</v>
      </c>
      <c r="T122" s="93">
        <v>755.38990000000001</v>
      </c>
      <c r="U122" s="93">
        <v>0</v>
      </c>
      <c r="V122" s="94">
        <v>0</v>
      </c>
      <c r="W122" s="24"/>
    </row>
    <row r="123" spans="1:23" x14ac:dyDescent="0.25">
      <c r="A123" s="26"/>
      <c r="B123" s="45" t="s">
        <v>113</v>
      </c>
      <c r="C123" s="93">
        <v>0</v>
      </c>
      <c r="D123" s="93">
        <v>0</v>
      </c>
      <c r="E123" s="93">
        <v>0</v>
      </c>
      <c r="F123" s="93">
        <v>0</v>
      </c>
      <c r="G123" s="93">
        <v>0</v>
      </c>
      <c r="H123" s="93">
        <v>0</v>
      </c>
      <c r="I123" s="93">
        <v>0</v>
      </c>
      <c r="J123" s="93">
        <v>82611.901400000002</v>
      </c>
      <c r="K123" s="93">
        <v>6731.3535000000002</v>
      </c>
      <c r="L123" s="93">
        <v>0</v>
      </c>
      <c r="M123" s="93">
        <v>0</v>
      </c>
      <c r="N123" s="93">
        <v>0</v>
      </c>
      <c r="O123" s="93">
        <v>0</v>
      </c>
      <c r="P123" s="93">
        <v>0</v>
      </c>
      <c r="Q123" s="93">
        <v>0</v>
      </c>
      <c r="R123" s="93">
        <v>0</v>
      </c>
      <c r="S123" s="93">
        <v>0</v>
      </c>
      <c r="T123" s="93">
        <v>0</v>
      </c>
      <c r="U123" s="93">
        <v>208937.27900000001</v>
      </c>
      <c r="V123" s="94">
        <v>40294.396500000003</v>
      </c>
      <c r="W123" s="24"/>
    </row>
    <row r="124" spans="1:23" x14ac:dyDescent="0.25">
      <c r="A124" s="26"/>
      <c r="B124" s="45" t="s">
        <v>114</v>
      </c>
      <c r="C124" s="93">
        <v>0</v>
      </c>
      <c r="D124" s="93">
        <v>0</v>
      </c>
      <c r="E124" s="93">
        <v>0</v>
      </c>
      <c r="F124" s="93">
        <v>0</v>
      </c>
      <c r="G124" s="93">
        <v>0</v>
      </c>
      <c r="H124" s="93">
        <v>0</v>
      </c>
      <c r="I124" s="93">
        <v>0</v>
      </c>
      <c r="J124" s="93">
        <v>0</v>
      </c>
      <c r="K124" s="93">
        <v>0</v>
      </c>
      <c r="L124" s="93">
        <v>0</v>
      </c>
      <c r="M124" s="93">
        <v>0</v>
      </c>
      <c r="N124" s="93">
        <v>0</v>
      </c>
      <c r="O124" s="93">
        <v>0</v>
      </c>
      <c r="P124" s="93">
        <v>0</v>
      </c>
      <c r="Q124" s="93">
        <v>0</v>
      </c>
      <c r="R124" s="93">
        <v>0</v>
      </c>
      <c r="S124" s="93">
        <v>0</v>
      </c>
      <c r="T124" s="93">
        <v>6277.1311999999998</v>
      </c>
      <c r="U124" s="93">
        <v>80548.852700000003</v>
      </c>
      <c r="V124" s="94">
        <v>6416.3239999999996</v>
      </c>
      <c r="W124" s="24"/>
    </row>
    <row r="125" spans="1:23" x14ac:dyDescent="0.25">
      <c r="A125" s="26"/>
      <c r="B125" s="45" t="s">
        <v>115</v>
      </c>
      <c r="C125" s="93">
        <v>0</v>
      </c>
      <c r="D125" s="93">
        <v>0</v>
      </c>
      <c r="E125" s="93">
        <v>0</v>
      </c>
      <c r="F125" s="93">
        <v>0</v>
      </c>
      <c r="G125" s="93">
        <v>0</v>
      </c>
      <c r="H125" s="93">
        <v>0</v>
      </c>
      <c r="I125" s="93">
        <v>0</v>
      </c>
      <c r="J125" s="93">
        <v>184838.3101</v>
      </c>
      <c r="K125" s="93">
        <v>10074.003699999999</v>
      </c>
      <c r="L125" s="93">
        <v>0</v>
      </c>
      <c r="M125" s="93">
        <v>0</v>
      </c>
      <c r="N125" s="93">
        <v>0</v>
      </c>
      <c r="O125" s="93">
        <v>0</v>
      </c>
      <c r="P125" s="93">
        <v>0</v>
      </c>
      <c r="Q125" s="93">
        <v>0</v>
      </c>
      <c r="R125" s="93">
        <v>0</v>
      </c>
      <c r="S125" s="93">
        <v>0</v>
      </c>
      <c r="T125" s="93">
        <v>23989.154600000002</v>
      </c>
      <c r="U125" s="93">
        <v>0</v>
      </c>
      <c r="V125" s="94">
        <v>0</v>
      </c>
      <c r="W125" s="24"/>
    </row>
    <row r="126" spans="1:23" x14ac:dyDescent="0.25">
      <c r="A126" s="26"/>
      <c r="B126" s="45" t="s">
        <v>116</v>
      </c>
      <c r="C126" s="93">
        <v>0</v>
      </c>
      <c r="D126" s="93">
        <v>0</v>
      </c>
      <c r="E126" s="93">
        <v>0</v>
      </c>
      <c r="F126" s="93">
        <v>0</v>
      </c>
      <c r="G126" s="93">
        <v>0</v>
      </c>
      <c r="H126" s="93">
        <v>0</v>
      </c>
      <c r="I126" s="93">
        <v>0</v>
      </c>
      <c r="J126" s="93">
        <v>0</v>
      </c>
      <c r="K126" s="93">
        <v>0</v>
      </c>
      <c r="L126" s="93">
        <v>0</v>
      </c>
      <c r="M126" s="93">
        <v>0</v>
      </c>
      <c r="N126" s="93">
        <v>0</v>
      </c>
      <c r="O126" s="93">
        <v>0</v>
      </c>
      <c r="P126" s="93">
        <v>0</v>
      </c>
      <c r="Q126" s="93">
        <v>0</v>
      </c>
      <c r="R126" s="93">
        <v>0</v>
      </c>
      <c r="S126" s="93">
        <v>0</v>
      </c>
      <c r="T126" s="93">
        <v>54651.217499999999</v>
      </c>
      <c r="U126" s="93">
        <v>0</v>
      </c>
      <c r="V126" s="94">
        <v>0</v>
      </c>
      <c r="W126" s="24"/>
    </row>
    <row r="127" spans="1:23" x14ac:dyDescent="0.25">
      <c r="A127" s="26"/>
      <c r="B127" s="45" t="s">
        <v>117</v>
      </c>
      <c r="C127" s="93">
        <v>0</v>
      </c>
      <c r="D127" s="93">
        <v>0</v>
      </c>
      <c r="E127" s="93">
        <v>0</v>
      </c>
      <c r="F127" s="93">
        <v>0</v>
      </c>
      <c r="G127" s="93">
        <v>0</v>
      </c>
      <c r="H127" s="93">
        <v>0</v>
      </c>
      <c r="I127" s="93">
        <v>0</v>
      </c>
      <c r="J127" s="93">
        <v>0</v>
      </c>
      <c r="K127" s="93">
        <v>0</v>
      </c>
      <c r="L127" s="93">
        <v>0</v>
      </c>
      <c r="M127" s="93">
        <v>0</v>
      </c>
      <c r="N127" s="93">
        <v>0</v>
      </c>
      <c r="O127" s="93">
        <v>0</v>
      </c>
      <c r="P127" s="93">
        <v>0</v>
      </c>
      <c r="Q127" s="93">
        <v>0</v>
      </c>
      <c r="R127" s="93">
        <v>0</v>
      </c>
      <c r="S127" s="93">
        <v>0</v>
      </c>
      <c r="T127" s="93">
        <v>0</v>
      </c>
      <c r="U127" s="93">
        <v>1339682.5205999999</v>
      </c>
      <c r="V127" s="94">
        <v>19103.434799999999</v>
      </c>
      <c r="W127" s="24"/>
    </row>
    <row r="128" spans="1:23" x14ac:dyDescent="0.25">
      <c r="A128" s="26"/>
      <c r="B128" s="45" t="s">
        <v>118</v>
      </c>
      <c r="C128" s="93">
        <v>0</v>
      </c>
      <c r="D128" s="93">
        <v>0</v>
      </c>
      <c r="E128" s="93">
        <v>0</v>
      </c>
      <c r="F128" s="93">
        <v>0</v>
      </c>
      <c r="G128" s="93">
        <v>0</v>
      </c>
      <c r="H128" s="93">
        <v>0</v>
      </c>
      <c r="I128" s="93">
        <v>0</v>
      </c>
      <c r="J128" s="93">
        <v>78580.3649</v>
      </c>
      <c r="K128" s="93">
        <v>33277.353999999999</v>
      </c>
      <c r="L128" s="93">
        <v>0</v>
      </c>
      <c r="M128" s="93">
        <v>0</v>
      </c>
      <c r="N128" s="93">
        <v>0</v>
      </c>
      <c r="O128" s="93">
        <v>0</v>
      </c>
      <c r="P128" s="93">
        <v>0</v>
      </c>
      <c r="Q128" s="93">
        <v>0</v>
      </c>
      <c r="R128" s="93">
        <v>0</v>
      </c>
      <c r="S128" s="93">
        <v>0</v>
      </c>
      <c r="T128" s="93">
        <v>0</v>
      </c>
      <c r="U128" s="93">
        <v>23772.235700000001</v>
      </c>
      <c r="V128" s="94">
        <v>3990.0360999999998</v>
      </c>
      <c r="W128" s="24"/>
    </row>
    <row r="129" spans="1:23" x14ac:dyDescent="0.25">
      <c r="A129" s="26"/>
      <c r="B129" s="45" t="s">
        <v>119</v>
      </c>
      <c r="C129" s="93">
        <v>0</v>
      </c>
      <c r="D129" s="93">
        <v>0</v>
      </c>
      <c r="E129" s="93">
        <v>0</v>
      </c>
      <c r="F129" s="93">
        <v>0</v>
      </c>
      <c r="G129" s="93">
        <v>0</v>
      </c>
      <c r="H129" s="93">
        <v>0</v>
      </c>
      <c r="I129" s="93">
        <v>0</v>
      </c>
      <c r="J129" s="93">
        <v>0</v>
      </c>
      <c r="K129" s="93">
        <v>0</v>
      </c>
      <c r="L129" s="93">
        <v>0</v>
      </c>
      <c r="M129" s="93">
        <v>0</v>
      </c>
      <c r="N129" s="93">
        <v>0</v>
      </c>
      <c r="O129" s="93">
        <v>0</v>
      </c>
      <c r="P129" s="93">
        <v>0</v>
      </c>
      <c r="Q129" s="93">
        <v>0</v>
      </c>
      <c r="R129" s="93">
        <v>0</v>
      </c>
      <c r="S129" s="93">
        <v>0</v>
      </c>
      <c r="T129" s="93">
        <v>571199.28630000004</v>
      </c>
      <c r="U129" s="93">
        <v>0</v>
      </c>
      <c r="V129" s="94">
        <v>0</v>
      </c>
      <c r="W129" s="24"/>
    </row>
    <row r="130" spans="1:23" x14ac:dyDescent="0.25">
      <c r="A130" s="26"/>
      <c r="B130" s="45" t="s">
        <v>120</v>
      </c>
      <c r="C130" s="93">
        <v>0</v>
      </c>
      <c r="D130" s="93">
        <v>0</v>
      </c>
      <c r="E130" s="93">
        <v>0</v>
      </c>
      <c r="F130" s="93">
        <v>0</v>
      </c>
      <c r="G130" s="93">
        <v>0</v>
      </c>
      <c r="H130" s="93">
        <v>0</v>
      </c>
      <c r="I130" s="93">
        <v>0</v>
      </c>
      <c r="J130" s="93">
        <v>0</v>
      </c>
      <c r="K130" s="93">
        <v>0</v>
      </c>
      <c r="L130" s="93">
        <v>0</v>
      </c>
      <c r="M130" s="93">
        <v>0</v>
      </c>
      <c r="N130" s="93">
        <v>0</v>
      </c>
      <c r="O130" s="93">
        <v>0</v>
      </c>
      <c r="P130" s="93">
        <v>0</v>
      </c>
      <c r="Q130" s="93">
        <v>0</v>
      </c>
      <c r="R130" s="93">
        <v>0</v>
      </c>
      <c r="S130" s="93">
        <v>0</v>
      </c>
      <c r="T130" s="93">
        <v>539122.0416</v>
      </c>
      <c r="U130" s="93">
        <v>0</v>
      </c>
      <c r="V130" s="94">
        <v>0</v>
      </c>
      <c r="W130" s="24"/>
    </row>
    <row r="131" spans="1:23" x14ac:dyDescent="0.25">
      <c r="A131" s="26"/>
      <c r="B131" s="45" t="s">
        <v>121</v>
      </c>
      <c r="C131" s="93">
        <v>0</v>
      </c>
      <c r="D131" s="93">
        <v>0</v>
      </c>
      <c r="E131" s="93">
        <v>0</v>
      </c>
      <c r="F131" s="93">
        <v>0</v>
      </c>
      <c r="G131" s="93">
        <v>0</v>
      </c>
      <c r="H131" s="93">
        <v>0</v>
      </c>
      <c r="I131" s="93">
        <v>0</v>
      </c>
      <c r="J131" s="93">
        <v>0</v>
      </c>
      <c r="K131" s="93">
        <v>0</v>
      </c>
      <c r="L131" s="93">
        <v>0</v>
      </c>
      <c r="M131" s="93">
        <v>0</v>
      </c>
      <c r="N131" s="93">
        <v>0</v>
      </c>
      <c r="O131" s="93">
        <v>0</v>
      </c>
      <c r="P131" s="93">
        <v>0</v>
      </c>
      <c r="Q131" s="93">
        <v>0</v>
      </c>
      <c r="R131" s="93">
        <v>0</v>
      </c>
      <c r="S131" s="93">
        <v>0</v>
      </c>
      <c r="T131" s="93">
        <v>0</v>
      </c>
      <c r="U131" s="93">
        <v>0.55279999999999996</v>
      </c>
      <c r="V131" s="94">
        <v>0</v>
      </c>
      <c r="W131" s="24"/>
    </row>
    <row r="132" spans="1:23" x14ac:dyDescent="0.25">
      <c r="A132" s="26"/>
      <c r="B132" s="45" t="s">
        <v>122</v>
      </c>
      <c r="C132" s="93">
        <v>0</v>
      </c>
      <c r="D132" s="93">
        <v>0</v>
      </c>
      <c r="E132" s="93">
        <v>0</v>
      </c>
      <c r="F132" s="93">
        <v>0</v>
      </c>
      <c r="G132" s="93">
        <v>0</v>
      </c>
      <c r="H132" s="93">
        <v>0</v>
      </c>
      <c r="I132" s="93">
        <v>0</v>
      </c>
      <c r="J132" s="93">
        <v>0</v>
      </c>
      <c r="K132" s="93">
        <v>0</v>
      </c>
      <c r="L132" s="93">
        <v>0</v>
      </c>
      <c r="M132" s="93">
        <v>0</v>
      </c>
      <c r="N132" s="93">
        <v>0</v>
      </c>
      <c r="O132" s="93">
        <v>0</v>
      </c>
      <c r="P132" s="93">
        <v>0</v>
      </c>
      <c r="Q132" s="93">
        <v>0</v>
      </c>
      <c r="R132" s="93">
        <v>0</v>
      </c>
      <c r="S132" s="93">
        <v>0</v>
      </c>
      <c r="T132" s="93">
        <v>0</v>
      </c>
      <c r="U132" s="93">
        <v>0</v>
      </c>
      <c r="V132" s="94">
        <v>0</v>
      </c>
      <c r="W132" s="24"/>
    </row>
    <row r="133" spans="1:23" x14ac:dyDescent="0.25">
      <c r="A133" s="26"/>
      <c r="B133" s="45" t="s">
        <v>123</v>
      </c>
      <c r="C133" s="93">
        <v>0</v>
      </c>
      <c r="D133" s="93">
        <v>0</v>
      </c>
      <c r="E133" s="93">
        <v>0</v>
      </c>
      <c r="F133" s="93">
        <v>0</v>
      </c>
      <c r="G133" s="93">
        <v>0</v>
      </c>
      <c r="H133" s="93">
        <v>0</v>
      </c>
      <c r="I133" s="93">
        <v>0</v>
      </c>
      <c r="J133" s="93">
        <v>0</v>
      </c>
      <c r="K133" s="93">
        <v>0</v>
      </c>
      <c r="L133" s="93">
        <v>0</v>
      </c>
      <c r="M133" s="93">
        <v>0</v>
      </c>
      <c r="N133" s="93">
        <v>0</v>
      </c>
      <c r="O133" s="93">
        <v>0</v>
      </c>
      <c r="P133" s="93">
        <v>0</v>
      </c>
      <c r="Q133" s="93">
        <v>0</v>
      </c>
      <c r="R133" s="93">
        <v>0</v>
      </c>
      <c r="S133" s="93">
        <v>0</v>
      </c>
      <c r="T133" s="93">
        <v>0</v>
      </c>
      <c r="U133" s="93">
        <v>12479.6729</v>
      </c>
      <c r="V133" s="94">
        <v>0</v>
      </c>
      <c r="W133" s="24"/>
    </row>
    <row r="134" spans="1:23" x14ac:dyDescent="0.25">
      <c r="A134" s="26"/>
      <c r="B134" s="45" t="s">
        <v>124</v>
      </c>
      <c r="C134" s="93">
        <v>0</v>
      </c>
      <c r="D134" s="93">
        <v>0</v>
      </c>
      <c r="E134" s="93">
        <v>0</v>
      </c>
      <c r="F134" s="93">
        <v>0</v>
      </c>
      <c r="G134" s="93">
        <v>0</v>
      </c>
      <c r="H134" s="93">
        <v>0</v>
      </c>
      <c r="I134" s="93">
        <v>0</v>
      </c>
      <c r="J134" s="93">
        <v>0</v>
      </c>
      <c r="K134" s="93">
        <v>0</v>
      </c>
      <c r="L134" s="93">
        <v>0</v>
      </c>
      <c r="M134" s="93">
        <v>0</v>
      </c>
      <c r="N134" s="93">
        <v>0</v>
      </c>
      <c r="O134" s="93">
        <v>0</v>
      </c>
      <c r="P134" s="93">
        <v>0</v>
      </c>
      <c r="Q134" s="93">
        <v>0</v>
      </c>
      <c r="R134" s="93">
        <v>0</v>
      </c>
      <c r="S134" s="93">
        <v>0</v>
      </c>
      <c r="T134" s="93">
        <v>643384.34499999997</v>
      </c>
      <c r="U134" s="93">
        <v>26007.099699999999</v>
      </c>
      <c r="V134" s="94">
        <v>1478.2750000000001</v>
      </c>
      <c r="W134" s="24"/>
    </row>
    <row r="135" spans="1:23" x14ac:dyDescent="0.25">
      <c r="A135" s="26"/>
      <c r="B135" s="45" t="s">
        <v>125</v>
      </c>
      <c r="C135" s="93">
        <v>0</v>
      </c>
      <c r="D135" s="93">
        <v>0</v>
      </c>
      <c r="E135" s="93">
        <v>0</v>
      </c>
      <c r="F135" s="93">
        <v>0</v>
      </c>
      <c r="G135" s="93">
        <v>0</v>
      </c>
      <c r="H135" s="93">
        <v>0</v>
      </c>
      <c r="I135" s="93">
        <v>0</v>
      </c>
      <c r="J135" s="93">
        <v>488649.61729999998</v>
      </c>
      <c r="K135" s="93">
        <v>124394.55740000001</v>
      </c>
      <c r="L135" s="93">
        <v>0</v>
      </c>
      <c r="M135" s="93">
        <v>0</v>
      </c>
      <c r="N135" s="93">
        <v>0</v>
      </c>
      <c r="O135" s="93">
        <v>0</v>
      </c>
      <c r="P135" s="93">
        <v>0</v>
      </c>
      <c r="Q135" s="93">
        <v>0</v>
      </c>
      <c r="R135" s="93">
        <v>0</v>
      </c>
      <c r="S135" s="93">
        <v>0</v>
      </c>
      <c r="T135" s="93">
        <v>0</v>
      </c>
      <c r="U135" s="93">
        <v>530.97230000000002</v>
      </c>
      <c r="V135" s="94">
        <v>0</v>
      </c>
      <c r="W135" s="24"/>
    </row>
    <row r="136" spans="1:23" x14ac:dyDescent="0.25">
      <c r="A136" s="26"/>
      <c r="B136" s="45" t="s">
        <v>126</v>
      </c>
      <c r="C136" s="93">
        <v>0</v>
      </c>
      <c r="D136" s="93">
        <v>0</v>
      </c>
      <c r="E136" s="93">
        <v>0</v>
      </c>
      <c r="F136" s="93">
        <v>0</v>
      </c>
      <c r="G136" s="93">
        <v>0</v>
      </c>
      <c r="H136" s="93">
        <v>0</v>
      </c>
      <c r="I136" s="93">
        <v>0</v>
      </c>
      <c r="J136" s="93">
        <v>0</v>
      </c>
      <c r="K136" s="93">
        <v>0</v>
      </c>
      <c r="L136" s="93">
        <v>0</v>
      </c>
      <c r="M136" s="93">
        <v>0</v>
      </c>
      <c r="N136" s="93">
        <v>0</v>
      </c>
      <c r="O136" s="93">
        <v>0</v>
      </c>
      <c r="P136" s="93">
        <v>0</v>
      </c>
      <c r="Q136" s="93">
        <v>0</v>
      </c>
      <c r="R136" s="93">
        <v>10408.9506</v>
      </c>
      <c r="S136" s="93">
        <v>0</v>
      </c>
      <c r="T136" s="93">
        <v>143421.70689999999</v>
      </c>
      <c r="U136" s="93">
        <v>0</v>
      </c>
      <c r="V136" s="94">
        <v>16634.6993</v>
      </c>
      <c r="W136" s="24"/>
    </row>
    <row r="137" spans="1:23" x14ac:dyDescent="0.25">
      <c r="A137" s="26"/>
      <c r="B137" s="45" t="s">
        <v>127</v>
      </c>
      <c r="C137" s="93">
        <v>0</v>
      </c>
      <c r="D137" s="93">
        <v>0</v>
      </c>
      <c r="E137" s="93">
        <v>0</v>
      </c>
      <c r="F137" s="93">
        <v>0</v>
      </c>
      <c r="G137" s="93">
        <v>0</v>
      </c>
      <c r="H137" s="93">
        <v>0</v>
      </c>
      <c r="I137" s="93">
        <v>0</v>
      </c>
      <c r="J137" s="93">
        <v>0</v>
      </c>
      <c r="K137" s="93">
        <v>0</v>
      </c>
      <c r="L137" s="93">
        <v>0</v>
      </c>
      <c r="M137" s="93">
        <v>0</v>
      </c>
      <c r="N137" s="93">
        <v>0</v>
      </c>
      <c r="O137" s="93">
        <v>0</v>
      </c>
      <c r="P137" s="93">
        <v>0</v>
      </c>
      <c r="Q137" s="93">
        <v>0</v>
      </c>
      <c r="R137" s="93">
        <v>0</v>
      </c>
      <c r="S137" s="93">
        <v>0</v>
      </c>
      <c r="T137" s="93">
        <v>33140.445800000001</v>
      </c>
      <c r="U137" s="93">
        <v>0</v>
      </c>
      <c r="V137" s="94">
        <v>11819.287830747378</v>
      </c>
      <c r="W137" s="24"/>
    </row>
    <row r="138" spans="1:23" x14ac:dyDescent="0.25">
      <c r="A138" s="26"/>
      <c r="B138" s="45" t="s">
        <v>128</v>
      </c>
      <c r="C138" s="93">
        <v>0</v>
      </c>
      <c r="D138" s="93">
        <v>0</v>
      </c>
      <c r="E138" s="93">
        <v>0</v>
      </c>
      <c r="F138" s="93">
        <v>0</v>
      </c>
      <c r="G138" s="93">
        <v>0</v>
      </c>
      <c r="H138" s="93">
        <v>0</v>
      </c>
      <c r="I138" s="93">
        <v>0</v>
      </c>
      <c r="J138" s="93">
        <v>5.4188999999999998</v>
      </c>
      <c r="K138" s="93">
        <v>0</v>
      </c>
      <c r="L138" s="93">
        <v>0</v>
      </c>
      <c r="M138" s="93">
        <v>0</v>
      </c>
      <c r="N138" s="93">
        <v>0</v>
      </c>
      <c r="O138" s="93">
        <v>0</v>
      </c>
      <c r="P138" s="93">
        <v>0</v>
      </c>
      <c r="Q138" s="93">
        <v>0</v>
      </c>
      <c r="R138" s="93">
        <v>0</v>
      </c>
      <c r="S138" s="93">
        <v>0</v>
      </c>
      <c r="T138" s="93">
        <v>10942.526400000001</v>
      </c>
      <c r="U138" s="93">
        <v>0</v>
      </c>
      <c r="V138" s="94">
        <v>1413.1411000000001</v>
      </c>
      <c r="W138" s="24"/>
    </row>
    <row r="139" spans="1:23" x14ac:dyDescent="0.25">
      <c r="A139" s="26"/>
      <c r="B139" s="45" t="s">
        <v>129</v>
      </c>
      <c r="C139" s="93">
        <v>0</v>
      </c>
      <c r="D139" s="93">
        <v>0</v>
      </c>
      <c r="E139" s="93">
        <v>0</v>
      </c>
      <c r="F139" s="93">
        <v>0</v>
      </c>
      <c r="G139" s="93">
        <v>0</v>
      </c>
      <c r="H139" s="93">
        <v>0</v>
      </c>
      <c r="I139" s="93">
        <v>0</v>
      </c>
      <c r="J139" s="93">
        <v>948254.54929999996</v>
      </c>
      <c r="K139" s="93">
        <v>272787.09230000002</v>
      </c>
      <c r="L139" s="93">
        <v>0</v>
      </c>
      <c r="M139" s="93">
        <v>0</v>
      </c>
      <c r="N139" s="93">
        <v>0</v>
      </c>
      <c r="O139" s="93">
        <v>0</v>
      </c>
      <c r="P139" s="93">
        <v>0</v>
      </c>
      <c r="Q139" s="93">
        <v>0</v>
      </c>
      <c r="R139" s="93">
        <v>0</v>
      </c>
      <c r="S139" s="93">
        <v>0</v>
      </c>
      <c r="T139" s="93">
        <v>0</v>
      </c>
      <c r="U139" s="93">
        <v>893.19910000000004</v>
      </c>
      <c r="V139" s="94">
        <v>845.02470000000005</v>
      </c>
      <c r="W139" s="24"/>
    </row>
    <row r="140" spans="1:23" x14ac:dyDescent="0.25">
      <c r="A140" s="26"/>
      <c r="B140" s="45" t="s">
        <v>130</v>
      </c>
      <c r="C140" s="93">
        <v>0</v>
      </c>
      <c r="D140" s="93">
        <v>0</v>
      </c>
      <c r="E140" s="93">
        <v>0</v>
      </c>
      <c r="F140" s="93">
        <v>0</v>
      </c>
      <c r="G140" s="93">
        <v>0</v>
      </c>
      <c r="H140" s="93">
        <v>0</v>
      </c>
      <c r="I140" s="93">
        <v>0</v>
      </c>
      <c r="J140" s="93">
        <v>0</v>
      </c>
      <c r="K140" s="93">
        <v>0</v>
      </c>
      <c r="L140" s="93">
        <v>0</v>
      </c>
      <c r="M140" s="93">
        <v>0</v>
      </c>
      <c r="N140" s="93">
        <v>0</v>
      </c>
      <c r="O140" s="93">
        <v>0</v>
      </c>
      <c r="P140" s="93">
        <v>0</v>
      </c>
      <c r="Q140" s="93">
        <v>0</v>
      </c>
      <c r="R140" s="93">
        <v>0</v>
      </c>
      <c r="S140" s="93">
        <v>0</v>
      </c>
      <c r="T140" s="93">
        <v>38938.014000000003</v>
      </c>
      <c r="U140" s="93">
        <v>23305.9476</v>
      </c>
      <c r="V140" s="94">
        <v>0</v>
      </c>
      <c r="W140" s="24"/>
    </row>
    <row r="141" spans="1:23" x14ac:dyDescent="0.25">
      <c r="A141" s="26"/>
      <c r="B141" s="46" t="s">
        <v>131</v>
      </c>
      <c r="C141" s="95">
        <v>31.700700000000001</v>
      </c>
      <c r="D141" s="95">
        <v>1518.5446999999999</v>
      </c>
      <c r="E141" s="95">
        <v>0</v>
      </c>
      <c r="F141" s="95">
        <v>0</v>
      </c>
      <c r="G141" s="95">
        <v>0</v>
      </c>
      <c r="H141" s="95">
        <v>0</v>
      </c>
      <c r="I141" s="95">
        <v>0</v>
      </c>
      <c r="J141" s="95">
        <v>0</v>
      </c>
      <c r="K141" s="95">
        <v>0</v>
      </c>
      <c r="L141" s="95">
        <v>0</v>
      </c>
      <c r="M141" s="95">
        <v>0</v>
      </c>
      <c r="N141" s="95">
        <v>0</v>
      </c>
      <c r="O141" s="95">
        <v>0</v>
      </c>
      <c r="P141" s="95">
        <v>0</v>
      </c>
      <c r="Q141" s="95">
        <v>0</v>
      </c>
      <c r="R141" s="95">
        <v>0</v>
      </c>
      <c r="S141" s="95">
        <v>0</v>
      </c>
      <c r="T141" s="95">
        <v>0</v>
      </c>
      <c r="U141" s="95">
        <v>895596.09109999996</v>
      </c>
      <c r="V141" s="96">
        <v>1871.6038000000001</v>
      </c>
      <c r="W141" s="24"/>
    </row>
    <row r="142" spans="1:23" x14ac:dyDescent="0.25">
      <c r="A142" s="26"/>
      <c r="B142" s="593" t="s">
        <v>578</v>
      </c>
      <c r="C142" s="593"/>
      <c r="D142" s="593"/>
      <c r="E142" s="593"/>
      <c r="F142" s="593"/>
      <c r="G142" s="593"/>
      <c r="H142" s="593"/>
      <c r="I142" s="593"/>
      <c r="J142" s="593"/>
      <c r="K142" s="593"/>
      <c r="L142" s="593"/>
      <c r="M142" s="593"/>
      <c r="N142" s="593"/>
      <c r="O142" s="593"/>
      <c r="P142" s="593"/>
      <c r="Q142" s="593"/>
      <c r="R142" s="593"/>
      <c r="S142" s="593"/>
      <c r="T142" s="593"/>
      <c r="U142" s="593"/>
      <c r="V142" s="593"/>
      <c r="W142" s="24"/>
    </row>
    <row r="143" spans="1:23" x14ac:dyDescent="0.25">
      <c r="A143" s="26"/>
      <c r="B143" s="26"/>
      <c r="C143" s="26"/>
      <c r="D143" s="26"/>
      <c r="E143" s="26"/>
      <c r="F143" s="26"/>
      <c r="G143" s="26"/>
      <c r="H143" s="26"/>
      <c r="I143" s="26"/>
      <c r="J143" s="26"/>
      <c r="K143" s="26"/>
      <c r="L143" s="26"/>
      <c r="M143" s="26"/>
      <c r="N143" s="26"/>
      <c r="O143" s="26"/>
      <c r="P143" s="26"/>
      <c r="Q143" s="26"/>
      <c r="R143" s="26"/>
      <c r="S143" s="26"/>
      <c r="T143" s="26"/>
      <c r="U143" s="26"/>
      <c r="V143" s="26"/>
      <c r="W143" s="24"/>
    </row>
    <row r="144" spans="1:23" x14ac:dyDescent="0.25">
      <c r="A144" s="26"/>
      <c r="B144" s="626" t="s">
        <v>184</v>
      </c>
      <c r="C144" s="627"/>
      <c r="D144" s="627"/>
      <c r="E144" s="627"/>
      <c r="F144" s="627"/>
      <c r="G144" s="627"/>
      <c r="H144" s="627"/>
      <c r="I144" s="627"/>
      <c r="J144" s="627"/>
      <c r="K144" s="627"/>
      <c r="L144" s="627"/>
      <c r="M144" s="627"/>
      <c r="N144" s="627"/>
      <c r="O144" s="627"/>
      <c r="P144" s="627"/>
      <c r="Q144" s="627"/>
      <c r="R144" s="627"/>
      <c r="S144" s="627"/>
      <c r="T144" s="627"/>
      <c r="U144" s="627"/>
      <c r="V144" s="628"/>
      <c r="W144" s="24"/>
    </row>
    <row r="145" spans="1:23" ht="45" x14ac:dyDescent="0.25">
      <c r="A145" s="26"/>
      <c r="B145" s="106"/>
      <c r="C145" s="162" t="s">
        <v>132</v>
      </c>
      <c r="D145" s="162" t="s">
        <v>133</v>
      </c>
      <c r="E145" s="162" t="s">
        <v>134</v>
      </c>
      <c r="F145" s="162" t="s">
        <v>135</v>
      </c>
      <c r="G145" s="162" t="s">
        <v>136</v>
      </c>
      <c r="H145" s="162" t="s">
        <v>137</v>
      </c>
      <c r="I145" s="162" t="s">
        <v>138</v>
      </c>
      <c r="J145" s="162" t="s">
        <v>139</v>
      </c>
      <c r="K145" s="162" t="s">
        <v>140</v>
      </c>
      <c r="L145" s="162" t="s">
        <v>141</v>
      </c>
      <c r="M145" s="162" t="s">
        <v>142</v>
      </c>
      <c r="N145" s="162" t="s">
        <v>143</v>
      </c>
      <c r="O145" s="162" t="s">
        <v>144</v>
      </c>
      <c r="P145" s="162" t="s">
        <v>145</v>
      </c>
      <c r="Q145" s="162" t="s">
        <v>146</v>
      </c>
      <c r="R145" s="162" t="s">
        <v>147</v>
      </c>
      <c r="S145" s="162" t="s">
        <v>148</v>
      </c>
      <c r="T145" s="162" t="s">
        <v>149</v>
      </c>
      <c r="U145" s="162" t="s">
        <v>150</v>
      </c>
      <c r="V145" s="163" t="s">
        <v>151</v>
      </c>
      <c r="W145" s="24"/>
    </row>
    <row r="146" spans="1:23" x14ac:dyDescent="0.25">
      <c r="A146" s="26"/>
      <c r="B146" s="104" t="s">
        <v>104</v>
      </c>
      <c r="C146" s="93">
        <v>0</v>
      </c>
      <c r="D146" s="93">
        <v>0</v>
      </c>
      <c r="E146" s="93">
        <v>0</v>
      </c>
      <c r="F146" s="93">
        <v>0</v>
      </c>
      <c r="G146" s="93">
        <v>0</v>
      </c>
      <c r="H146" s="93">
        <v>0</v>
      </c>
      <c r="I146" s="93">
        <v>0</v>
      </c>
      <c r="J146" s="93">
        <v>0</v>
      </c>
      <c r="K146" s="93">
        <v>0</v>
      </c>
      <c r="L146" s="93">
        <v>0</v>
      </c>
      <c r="M146" s="93">
        <v>0</v>
      </c>
      <c r="N146" s="93">
        <v>0</v>
      </c>
      <c r="O146" s="93">
        <v>0</v>
      </c>
      <c r="P146" s="93">
        <v>0</v>
      </c>
      <c r="Q146" s="93">
        <v>0</v>
      </c>
      <c r="R146" s="93">
        <v>0</v>
      </c>
      <c r="S146" s="93">
        <v>0</v>
      </c>
      <c r="T146" s="93">
        <v>301752.39824125957</v>
      </c>
      <c r="U146" s="93">
        <v>264484.62984763324</v>
      </c>
      <c r="V146" s="94">
        <v>815682.89072877041</v>
      </c>
      <c r="W146" s="24"/>
    </row>
    <row r="147" spans="1:23" x14ac:dyDescent="0.25">
      <c r="A147" s="26"/>
      <c r="B147" s="104" t="s">
        <v>105</v>
      </c>
      <c r="C147" s="93">
        <v>0</v>
      </c>
      <c r="D147" s="93">
        <v>0</v>
      </c>
      <c r="E147" s="93">
        <v>0</v>
      </c>
      <c r="F147" s="93">
        <v>0</v>
      </c>
      <c r="G147" s="93">
        <v>0</v>
      </c>
      <c r="H147" s="93">
        <v>0</v>
      </c>
      <c r="I147" s="93">
        <v>0</v>
      </c>
      <c r="J147" s="93">
        <v>0</v>
      </c>
      <c r="K147" s="93">
        <v>0</v>
      </c>
      <c r="L147" s="93">
        <v>0</v>
      </c>
      <c r="M147" s="93">
        <v>0</v>
      </c>
      <c r="N147" s="93">
        <v>0</v>
      </c>
      <c r="O147" s="93">
        <v>0</v>
      </c>
      <c r="P147" s="93">
        <v>0</v>
      </c>
      <c r="Q147" s="93">
        <v>0</v>
      </c>
      <c r="R147" s="93">
        <v>0</v>
      </c>
      <c r="S147" s="93">
        <v>0</v>
      </c>
      <c r="T147" s="93">
        <v>0</v>
      </c>
      <c r="U147" s="93">
        <v>527700.98335537699</v>
      </c>
      <c r="V147" s="94">
        <v>36125.895980607689</v>
      </c>
      <c r="W147" s="24"/>
    </row>
    <row r="148" spans="1:23" x14ac:dyDescent="0.25">
      <c r="A148" s="26"/>
      <c r="B148" s="104" t="s">
        <v>106</v>
      </c>
      <c r="C148" s="93">
        <v>0</v>
      </c>
      <c r="D148" s="93">
        <v>0</v>
      </c>
      <c r="E148" s="93">
        <v>0</v>
      </c>
      <c r="F148" s="93">
        <v>0</v>
      </c>
      <c r="G148" s="93">
        <v>0</v>
      </c>
      <c r="H148" s="93">
        <v>0</v>
      </c>
      <c r="I148" s="93">
        <v>0</v>
      </c>
      <c r="J148" s="93">
        <v>87519.367140162169</v>
      </c>
      <c r="K148" s="93">
        <v>0</v>
      </c>
      <c r="L148" s="93">
        <v>0</v>
      </c>
      <c r="M148" s="93">
        <v>0</v>
      </c>
      <c r="N148" s="93">
        <v>0</v>
      </c>
      <c r="O148" s="93">
        <v>0</v>
      </c>
      <c r="P148" s="93">
        <v>0</v>
      </c>
      <c r="Q148" s="93">
        <v>0</v>
      </c>
      <c r="R148" s="93">
        <v>0</v>
      </c>
      <c r="S148" s="93">
        <v>0</v>
      </c>
      <c r="T148" s="93">
        <v>2307724.4700018223</v>
      </c>
      <c r="U148" s="93">
        <v>0</v>
      </c>
      <c r="V148" s="94">
        <v>338876.36337560514</v>
      </c>
      <c r="W148" s="24"/>
    </row>
    <row r="149" spans="1:23" x14ac:dyDescent="0.25">
      <c r="A149" s="26"/>
      <c r="B149" s="104" t="s">
        <v>107</v>
      </c>
      <c r="C149" s="93">
        <v>0</v>
      </c>
      <c r="D149" s="93">
        <v>0</v>
      </c>
      <c r="E149" s="93">
        <v>0</v>
      </c>
      <c r="F149" s="93">
        <v>0</v>
      </c>
      <c r="G149" s="93">
        <v>0</v>
      </c>
      <c r="H149" s="93">
        <v>0</v>
      </c>
      <c r="I149" s="93">
        <v>0</v>
      </c>
      <c r="J149" s="93">
        <v>671904.00889055023</v>
      </c>
      <c r="K149" s="93">
        <v>30485.603711355812</v>
      </c>
      <c r="L149" s="93">
        <v>0</v>
      </c>
      <c r="M149" s="93">
        <v>0</v>
      </c>
      <c r="N149" s="93">
        <v>0</v>
      </c>
      <c r="O149" s="93">
        <v>0</v>
      </c>
      <c r="P149" s="93">
        <v>0</v>
      </c>
      <c r="Q149" s="93">
        <v>0</v>
      </c>
      <c r="R149" s="93">
        <v>0</v>
      </c>
      <c r="S149" s="93">
        <v>0</v>
      </c>
      <c r="T149" s="93">
        <v>759953.31748278823</v>
      </c>
      <c r="U149" s="93">
        <v>0</v>
      </c>
      <c r="V149" s="94">
        <v>250749.89845372716</v>
      </c>
      <c r="W149" s="24"/>
    </row>
    <row r="150" spans="1:23" x14ac:dyDescent="0.25">
      <c r="A150" s="26"/>
      <c r="B150" s="104" t="s">
        <v>108</v>
      </c>
      <c r="C150" s="93">
        <v>0</v>
      </c>
      <c r="D150" s="93">
        <v>0</v>
      </c>
      <c r="E150" s="93">
        <v>0</v>
      </c>
      <c r="F150" s="93">
        <v>0</v>
      </c>
      <c r="G150" s="93">
        <v>0</v>
      </c>
      <c r="H150" s="93">
        <v>0</v>
      </c>
      <c r="I150" s="93">
        <v>0</v>
      </c>
      <c r="J150" s="93">
        <v>32819.762677560815</v>
      </c>
      <c r="K150" s="93">
        <v>0</v>
      </c>
      <c r="L150" s="93">
        <v>0</v>
      </c>
      <c r="M150" s="93">
        <v>0</v>
      </c>
      <c r="N150" s="93">
        <v>0</v>
      </c>
      <c r="O150" s="93">
        <v>0</v>
      </c>
      <c r="P150" s="93">
        <v>0</v>
      </c>
      <c r="Q150" s="93">
        <v>0</v>
      </c>
      <c r="R150" s="93">
        <v>0</v>
      </c>
      <c r="S150" s="93">
        <v>0</v>
      </c>
      <c r="T150" s="93">
        <v>0</v>
      </c>
      <c r="U150" s="93">
        <v>0</v>
      </c>
      <c r="V150" s="94">
        <v>0</v>
      </c>
      <c r="W150" s="24"/>
    </row>
    <row r="151" spans="1:23" x14ac:dyDescent="0.25">
      <c r="A151" s="26"/>
      <c r="B151" s="104" t="s">
        <v>109</v>
      </c>
      <c r="C151" s="93">
        <v>0</v>
      </c>
      <c r="D151" s="93">
        <v>0</v>
      </c>
      <c r="E151" s="93">
        <v>0</v>
      </c>
      <c r="F151" s="93">
        <v>0</v>
      </c>
      <c r="G151" s="93">
        <v>0</v>
      </c>
      <c r="H151" s="93">
        <v>0</v>
      </c>
      <c r="I151" s="93">
        <v>0</v>
      </c>
      <c r="J151" s="93">
        <v>0</v>
      </c>
      <c r="K151" s="93">
        <v>0</v>
      </c>
      <c r="L151" s="93">
        <v>0</v>
      </c>
      <c r="M151" s="93">
        <v>0</v>
      </c>
      <c r="N151" s="93">
        <v>0</v>
      </c>
      <c r="O151" s="93">
        <v>0</v>
      </c>
      <c r="P151" s="93">
        <v>0</v>
      </c>
      <c r="Q151" s="93">
        <v>0</v>
      </c>
      <c r="R151" s="93">
        <v>0</v>
      </c>
      <c r="S151" s="93">
        <v>0</v>
      </c>
      <c r="T151" s="93">
        <v>1124588.3628160125</v>
      </c>
      <c r="U151" s="93">
        <v>4083.8396792241888</v>
      </c>
      <c r="V151" s="94">
        <v>496341.29346728983</v>
      </c>
      <c r="W151" s="24"/>
    </row>
    <row r="152" spans="1:23" x14ac:dyDescent="0.25">
      <c r="A152" s="26"/>
      <c r="B152" s="104" t="s">
        <v>110</v>
      </c>
      <c r="C152" s="93">
        <v>0</v>
      </c>
      <c r="D152" s="93">
        <v>0</v>
      </c>
      <c r="E152" s="93">
        <v>0</v>
      </c>
      <c r="F152" s="93">
        <v>0</v>
      </c>
      <c r="G152" s="93">
        <v>0</v>
      </c>
      <c r="H152" s="93">
        <v>0</v>
      </c>
      <c r="I152" s="93">
        <v>0</v>
      </c>
      <c r="J152" s="93">
        <v>0</v>
      </c>
      <c r="K152" s="93">
        <v>0</v>
      </c>
      <c r="L152" s="93">
        <v>0</v>
      </c>
      <c r="M152" s="93">
        <v>0</v>
      </c>
      <c r="N152" s="93">
        <v>0</v>
      </c>
      <c r="O152" s="93">
        <v>0</v>
      </c>
      <c r="P152" s="93">
        <v>0</v>
      </c>
      <c r="Q152" s="93">
        <v>0</v>
      </c>
      <c r="R152" s="93">
        <v>0</v>
      </c>
      <c r="S152" s="93">
        <v>0</v>
      </c>
      <c r="T152" s="93">
        <v>0</v>
      </c>
      <c r="U152" s="93">
        <v>434596.66020302678</v>
      </c>
      <c r="V152" s="94">
        <v>0</v>
      </c>
      <c r="W152" s="24"/>
    </row>
    <row r="153" spans="1:23" x14ac:dyDescent="0.25">
      <c r="A153" s="26"/>
      <c r="B153" s="104" t="s">
        <v>111</v>
      </c>
      <c r="C153" s="93">
        <v>0</v>
      </c>
      <c r="D153" s="93">
        <v>0</v>
      </c>
      <c r="E153" s="93">
        <v>0</v>
      </c>
      <c r="F153" s="93">
        <v>0</v>
      </c>
      <c r="G153" s="93">
        <v>0</v>
      </c>
      <c r="H153" s="93">
        <v>0</v>
      </c>
      <c r="I153" s="93">
        <v>0</v>
      </c>
      <c r="J153" s="93">
        <v>0</v>
      </c>
      <c r="K153" s="93">
        <v>0</v>
      </c>
      <c r="L153" s="93">
        <v>0</v>
      </c>
      <c r="M153" s="93">
        <v>0</v>
      </c>
      <c r="N153" s="93">
        <v>0</v>
      </c>
      <c r="O153" s="93">
        <v>0</v>
      </c>
      <c r="P153" s="93">
        <v>0</v>
      </c>
      <c r="Q153" s="93">
        <v>0</v>
      </c>
      <c r="R153" s="93">
        <v>0</v>
      </c>
      <c r="S153" s="93">
        <v>0</v>
      </c>
      <c r="T153" s="93">
        <v>1288752.8819885673</v>
      </c>
      <c r="U153" s="93">
        <v>0</v>
      </c>
      <c r="V153" s="94">
        <v>0</v>
      </c>
      <c r="W153" s="24"/>
    </row>
    <row r="154" spans="1:23" x14ac:dyDescent="0.25">
      <c r="A154" s="26"/>
      <c r="B154" s="104" t="s">
        <v>112</v>
      </c>
      <c r="C154" s="93">
        <v>0</v>
      </c>
      <c r="D154" s="93">
        <v>2861.6686803322782</v>
      </c>
      <c r="E154" s="93">
        <v>0</v>
      </c>
      <c r="F154" s="93">
        <v>0</v>
      </c>
      <c r="G154" s="93">
        <v>0</v>
      </c>
      <c r="H154" s="93">
        <v>0</v>
      </c>
      <c r="I154" s="93">
        <v>0</v>
      </c>
      <c r="J154" s="93">
        <v>0</v>
      </c>
      <c r="K154" s="93">
        <v>0</v>
      </c>
      <c r="L154" s="93">
        <v>0</v>
      </c>
      <c r="M154" s="93">
        <v>0</v>
      </c>
      <c r="N154" s="93">
        <v>0</v>
      </c>
      <c r="O154" s="93">
        <v>0</v>
      </c>
      <c r="P154" s="93">
        <v>0</v>
      </c>
      <c r="Q154" s="93">
        <v>0</v>
      </c>
      <c r="R154" s="93">
        <v>0</v>
      </c>
      <c r="S154" s="93">
        <v>0</v>
      </c>
      <c r="T154" s="93">
        <v>301466.55283572018</v>
      </c>
      <c r="U154" s="93">
        <v>0</v>
      </c>
      <c r="V154" s="94">
        <v>0</v>
      </c>
      <c r="W154" s="24"/>
    </row>
    <row r="155" spans="1:23" x14ac:dyDescent="0.25">
      <c r="A155" s="26"/>
      <c r="B155" s="104" t="s">
        <v>113</v>
      </c>
      <c r="C155" s="93">
        <v>0</v>
      </c>
      <c r="D155" s="93">
        <v>0</v>
      </c>
      <c r="E155" s="93">
        <v>0</v>
      </c>
      <c r="F155" s="93">
        <v>0</v>
      </c>
      <c r="G155" s="93">
        <v>0</v>
      </c>
      <c r="H155" s="93">
        <v>0</v>
      </c>
      <c r="I155" s="93">
        <v>0</v>
      </c>
      <c r="J155" s="93">
        <v>2357807.789696286</v>
      </c>
      <c r="K155" s="93">
        <v>188762.91024708241</v>
      </c>
      <c r="L155" s="93">
        <v>0</v>
      </c>
      <c r="M155" s="93">
        <v>0</v>
      </c>
      <c r="N155" s="93">
        <v>0</v>
      </c>
      <c r="O155" s="93">
        <v>0</v>
      </c>
      <c r="P155" s="93">
        <v>0</v>
      </c>
      <c r="Q155" s="93">
        <v>0</v>
      </c>
      <c r="R155" s="93">
        <v>0</v>
      </c>
      <c r="S155" s="93">
        <v>0</v>
      </c>
      <c r="T155" s="93">
        <v>0</v>
      </c>
      <c r="U155" s="93">
        <v>12639714.108426001</v>
      </c>
      <c r="V155" s="94">
        <v>1687817.5089954883</v>
      </c>
      <c r="W155" s="24"/>
    </row>
    <row r="156" spans="1:23" x14ac:dyDescent="0.25">
      <c r="A156" s="26"/>
      <c r="B156" s="104" t="s">
        <v>114</v>
      </c>
      <c r="C156" s="93">
        <v>0</v>
      </c>
      <c r="D156" s="93">
        <v>0</v>
      </c>
      <c r="E156" s="93">
        <v>0</v>
      </c>
      <c r="F156" s="93">
        <v>0</v>
      </c>
      <c r="G156" s="93">
        <v>0</v>
      </c>
      <c r="H156" s="93">
        <v>0</v>
      </c>
      <c r="I156" s="93">
        <v>0</v>
      </c>
      <c r="J156" s="93">
        <v>0</v>
      </c>
      <c r="K156" s="93">
        <v>0</v>
      </c>
      <c r="L156" s="93">
        <v>0</v>
      </c>
      <c r="M156" s="93">
        <v>0</v>
      </c>
      <c r="N156" s="93">
        <v>0</v>
      </c>
      <c r="O156" s="93">
        <v>0</v>
      </c>
      <c r="P156" s="93">
        <v>0</v>
      </c>
      <c r="Q156" s="93">
        <v>0</v>
      </c>
      <c r="R156" s="93">
        <v>0</v>
      </c>
      <c r="S156" s="93">
        <v>0</v>
      </c>
      <c r="T156" s="93">
        <v>572457.86532157997</v>
      </c>
      <c r="U156" s="93">
        <v>3736537.9273627051</v>
      </c>
      <c r="V156" s="94">
        <v>564441.22520191281</v>
      </c>
      <c r="W156" s="24"/>
    </row>
    <row r="157" spans="1:23" x14ac:dyDescent="0.25">
      <c r="A157" s="26"/>
      <c r="B157" s="104" t="s">
        <v>115</v>
      </c>
      <c r="C157" s="93">
        <v>0</v>
      </c>
      <c r="D157" s="93">
        <v>0</v>
      </c>
      <c r="E157" s="93">
        <v>0</v>
      </c>
      <c r="F157" s="93">
        <v>0</v>
      </c>
      <c r="G157" s="93">
        <v>0</v>
      </c>
      <c r="H157" s="93">
        <v>0</v>
      </c>
      <c r="I157" s="93">
        <v>0</v>
      </c>
      <c r="J157" s="93">
        <v>5073966.2827859083</v>
      </c>
      <c r="K157" s="93">
        <v>521462.26160108356</v>
      </c>
      <c r="L157" s="93">
        <v>0</v>
      </c>
      <c r="M157" s="93">
        <v>0</v>
      </c>
      <c r="N157" s="93">
        <v>0</v>
      </c>
      <c r="O157" s="93">
        <v>0</v>
      </c>
      <c r="P157" s="93">
        <v>0</v>
      </c>
      <c r="Q157" s="93">
        <v>0</v>
      </c>
      <c r="R157" s="93">
        <v>0</v>
      </c>
      <c r="S157" s="93">
        <v>0</v>
      </c>
      <c r="T157" s="93">
        <v>117893.86114819297</v>
      </c>
      <c r="U157" s="93">
        <v>0</v>
      </c>
      <c r="V157" s="94">
        <v>13980.443865373316</v>
      </c>
      <c r="W157" s="24"/>
    </row>
    <row r="158" spans="1:23" x14ac:dyDescent="0.25">
      <c r="A158" s="26"/>
      <c r="B158" s="104" t="s">
        <v>116</v>
      </c>
      <c r="C158" s="93">
        <v>0</v>
      </c>
      <c r="D158" s="93">
        <v>0</v>
      </c>
      <c r="E158" s="93">
        <v>0</v>
      </c>
      <c r="F158" s="93">
        <v>0</v>
      </c>
      <c r="G158" s="93">
        <v>0</v>
      </c>
      <c r="H158" s="93">
        <v>0</v>
      </c>
      <c r="I158" s="93">
        <v>0</v>
      </c>
      <c r="J158" s="93">
        <v>0</v>
      </c>
      <c r="K158" s="93">
        <v>0</v>
      </c>
      <c r="L158" s="93">
        <v>0</v>
      </c>
      <c r="M158" s="93">
        <v>0</v>
      </c>
      <c r="N158" s="93">
        <v>0</v>
      </c>
      <c r="O158" s="93">
        <v>0</v>
      </c>
      <c r="P158" s="93">
        <v>0</v>
      </c>
      <c r="Q158" s="93">
        <v>0</v>
      </c>
      <c r="R158" s="93">
        <v>0</v>
      </c>
      <c r="S158" s="93">
        <v>0</v>
      </c>
      <c r="T158" s="93">
        <v>1458628.0574342797</v>
      </c>
      <c r="U158" s="93">
        <v>0</v>
      </c>
      <c r="V158" s="94">
        <v>0</v>
      </c>
      <c r="W158" s="24"/>
    </row>
    <row r="159" spans="1:23" x14ac:dyDescent="0.25">
      <c r="A159" s="26"/>
      <c r="B159" s="104" t="s">
        <v>117</v>
      </c>
      <c r="C159" s="93">
        <v>0</v>
      </c>
      <c r="D159" s="93">
        <v>0</v>
      </c>
      <c r="E159" s="93">
        <v>0</v>
      </c>
      <c r="F159" s="93">
        <v>0</v>
      </c>
      <c r="G159" s="93">
        <v>0</v>
      </c>
      <c r="H159" s="93">
        <v>0</v>
      </c>
      <c r="I159" s="93">
        <v>0</v>
      </c>
      <c r="J159" s="93">
        <v>0</v>
      </c>
      <c r="K159" s="93">
        <v>0</v>
      </c>
      <c r="L159" s="93">
        <v>0</v>
      </c>
      <c r="M159" s="93">
        <v>0</v>
      </c>
      <c r="N159" s="93">
        <v>0</v>
      </c>
      <c r="O159" s="93">
        <v>0</v>
      </c>
      <c r="P159" s="93">
        <v>0</v>
      </c>
      <c r="Q159" s="93">
        <v>0</v>
      </c>
      <c r="R159" s="93">
        <v>0</v>
      </c>
      <c r="S159" s="93">
        <v>0</v>
      </c>
      <c r="T159" s="93">
        <v>0</v>
      </c>
      <c r="U159" s="93">
        <v>5636034.6421692073</v>
      </c>
      <c r="V159" s="94">
        <v>134878.96371412033</v>
      </c>
      <c r="W159" s="24"/>
    </row>
    <row r="160" spans="1:23" x14ac:dyDescent="0.25">
      <c r="A160" s="26"/>
      <c r="B160" s="104" t="s">
        <v>118</v>
      </c>
      <c r="C160" s="93">
        <v>0</v>
      </c>
      <c r="D160" s="93">
        <v>0</v>
      </c>
      <c r="E160" s="93">
        <v>0</v>
      </c>
      <c r="F160" s="93">
        <v>0</v>
      </c>
      <c r="G160" s="93">
        <v>0</v>
      </c>
      <c r="H160" s="93">
        <v>0</v>
      </c>
      <c r="I160" s="93">
        <v>0</v>
      </c>
      <c r="J160" s="93">
        <v>4603646.2955166828</v>
      </c>
      <c r="K160" s="93">
        <v>907059.84566588479</v>
      </c>
      <c r="L160" s="93">
        <v>0</v>
      </c>
      <c r="M160" s="93">
        <v>0</v>
      </c>
      <c r="N160" s="93">
        <v>0</v>
      </c>
      <c r="O160" s="93">
        <v>0</v>
      </c>
      <c r="P160" s="93">
        <v>0</v>
      </c>
      <c r="Q160" s="93">
        <v>0</v>
      </c>
      <c r="R160" s="93">
        <v>0</v>
      </c>
      <c r="S160" s="93">
        <v>0</v>
      </c>
      <c r="T160" s="93">
        <v>0</v>
      </c>
      <c r="U160" s="93">
        <v>1244119.108682767</v>
      </c>
      <c r="V160" s="94">
        <v>507042.24757116754</v>
      </c>
      <c r="W160" s="24"/>
    </row>
    <row r="161" spans="1:23" x14ac:dyDescent="0.25">
      <c r="A161" s="26"/>
      <c r="B161" s="104" t="s">
        <v>119</v>
      </c>
      <c r="C161" s="93">
        <v>0</v>
      </c>
      <c r="D161" s="93">
        <v>0</v>
      </c>
      <c r="E161" s="93">
        <v>0</v>
      </c>
      <c r="F161" s="93">
        <v>0</v>
      </c>
      <c r="G161" s="93">
        <v>0</v>
      </c>
      <c r="H161" s="93">
        <v>0</v>
      </c>
      <c r="I161" s="93">
        <v>0</v>
      </c>
      <c r="J161" s="93">
        <v>0</v>
      </c>
      <c r="K161" s="93">
        <v>0</v>
      </c>
      <c r="L161" s="93">
        <v>0</v>
      </c>
      <c r="M161" s="93">
        <v>0</v>
      </c>
      <c r="N161" s="93">
        <v>0</v>
      </c>
      <c r="O161" s="93">
        <v>0</v>
      </c>
      <c r="P161" s="93">
        <v>0</v>
      </c>
      <c r="Q161" s="93">
        <v>0</v>
      </c>
      <c r="R161" s="93">
        <v>0</v>
      </c>
      <c r="S161" s="93">
        <v>0</v>
      </c>
      <c r="T161" s="93">
        <v>1801385.7970702506</v>
      </c>
      <c r="U161" s="93">
        <v>0</v>
      </c>
      <c r="V161" s="94">
        <v>0</v>
      </c>
      <c r="W161" s="24"/>
    </row>
    <row r="162" spans="1:23" x14ac:dyDescent="0.25">
      <c r="A162" s="26"/>
      <c r="B162" s="104" t="s">
        <v>120</v>
      </c>
      <c r="C162" s="93">
        <v>0</v>
      </c>
      <c r="D162" s="93">
        <v>0</v>
      </c>
      <c r="E162" s="93">
        <v>0</v>
      </c>
      <c r="F162" s="93">
        <v>0</v>
      </c>
      <c r="G162" s="93">
        <v>0</v>
      </c>
      <c r="H162" s="93">
        <v>0</v>
      </c>
      <c r="I162" s="93">
        <v>0</v>
      </c>
      <c r="J162" s="93">
        <v>0</v>
      </c>
      <c r="K162" s="93">
        <v>0</v>
      </c>
      <c r="L162" s="93">
        <v>0</v>
      </c>
      <c r="M162" s="93">
        <v>0</v>
      </c>
      <c r="N162" s="93">
        <v>0</v>
      </c>
      <c r="O162" s="93">
        <v>0</v>
      </c>
      <c r="P162" s="93">
        <v>0</v>
      </c>
      <c r="Q162" s="93">
        <v>0</v>
      </c>
      <c r="R162" s="93">
        <v>0</v>
      </c>
      <c r="S162" s="93">
        <v>0</v>
      </c>
      <c r="T162" s="93">
        <v>1489855.4237397953</v>
      </c>
      <c r="U162" s="93">
        <v>0</v>
      </c>
      <c r="V162" s="94">
        <v>0</v>
      </c>
      <c r="W162" s="24"/>
    </row>
    <row r="163" spans="1:23" x14ac:dyDescent="0.25">
      <c r="A163" s="26"/>
      <c r="B163" s="104" t="s">
        <v>121</v>
      </c>
      <c r="C163" s="93">
        <v>0</v>
      </c>
      <c r="D163" s="93">
        <v>0</v>
      </c>
      <c r="E163" s="93">
        <v>0</v>
      </c>
      <c r="F163" s="93">
        <v>0</v>
      </c>
      <c r="G163" s="93">
        <v>0</v>
      </c>
      <c r="H163" s="93">
        <v>0</v>
      </c>
      <c r="I163" s="93">
        <v>0</v>
      </c>
      <c r="J163" s="93">
        <v>0</v>
      </c>
      <c r="K163" s="93">
        <v>0</v>
      </c>
      <c r="L163" s="93">
        <v>0</v>
      </c>
      <c r="M163" s="93">
        <v>0</v>
      </c>
      <c r="N163" s="93">
        <v>0</v>
      </c>
      <c r="O163" s="93">
        <v>0</v>
      </c>
      <c r="P163" s="93">
        <v>0</v>
      </c>
      <c r="Q163" s="93">
        <v>0</v>
      </c>
      <c r="R163" s="93">
        <v>0</v>
      </c>
      <c r="S163" s="93">
        <v>0</v>
      </c>
      <c r="T163" s="93">
        <v>0</v>
      </c>
      <c r="U163" s="93">
        <v>33378.420603876577</v>
      </c>
      <c r="V163" s="94">
        <v>312.99501191134289</v>
      </c>
      <c r="W163" s="24"/>
    </row>
    <row r="164" spans="1:23" x14ac:dyDescent="0.25">
      <c r="A164" s="26"/>
      <c r="B164" s="104" t="s">
        <v>122</v>
      </c>
      <c r="C164" s="93">
        <v>0</v>
      </c>
      <c r="D164" s="93">
        <v>0</v>
      </c>
      <c r="E164" s="93">
        <v>0</v>
      </c>
      <c r="F164" s="93">
        <v>0</v>
      </c>
      <c r="G164" s="93">
        <v>0</v>
      </c>
      <c r="H164" s="93">
        <v>0</v>
      </c>
      <c r="I164" s="93">
        <v>0</v>
      </c>
      <c r="J164" s="93">
        <v>0</v>
      </c>
      <c r="K164" s="93">
        <v>0</v>
      </c>
      <c r="L164" s="93">
        <v>0</v>
      </c>
      <c r="M164" s="93">
        <v>0</v>
      </c>
      <c r="N164" s="93">
        <v>0</v>
      </c>
      <c r="O164" s="93">
        <v>0</v>
      </c>
      <c r="P164" s="93">
        <v>0</v>
      </c>
      <c r="Q164" s="93">
        <v>0</v>
      </c>
      <c r="R164" s="93">
        <v>0</v>
      </c>
      <c r="S164" s="93">
        <v>0</v>
      </c>
      <c r="T164" s="93">
        <v>0</v>
      </c>
      <c r="U164" s="93">
        <v>0</v>
      </c>
      <c r="V164" s="94">
        <v>0</v>
      </c>
      <c r="W164" s="24"/>
    </row>
    <row r="165" spans="1:23" x14ac:dyDescent="0.25">
      <c r="A165" s="26"/>
      <c r="B165" s="104" t="s">
        <v>123</v>
      </c>
      <c r="C165" s="93">
        <v>0</v>
      </c>
      <c r="D165" s="93">
        <v>0</v>
      </c>
      <c r="E165" s="93">
        <v>0</v>
      </c>
      <c r="F165" s="93">
        <v>0</v>
      </c>
      <c r="G165" s="93">
        <v>0</v>
      </c>
      <c r="H165" s="93">
        <v>0</v>
      </c>
      <c r="I165" s="93">
        <v>0</v>
      </c>
      <c r="J165" s="93">
        <v>0</v>
      </c>
      <c r="K165" s="93">
        <v>0</v>
      </c>
      <c r="L165" s="93">
        <v>0</v>
      </c>
      <c r="M165" s="93">
        <v>0</v>
      </c>
      <c r="N165" s="93">
        <v>0</v>
      </c>
      <c r="O165" s="93">
        <v>0</v>
      </c>
      <c r="P165" s="93">
        <v>0</v>
      </c>
      <c r="Q165" s="93">
        <v>0</v>
      </c>
      <c r="R165" s="93">
        <v>0</v>
      </c>
      <c r="S165" s="93">
        <v>0</v>
      </c>
      <c r="T165" s="93">
        <v>0</v>
      </c>
      <c r="U165" s="93">
        <v>891356.03214178665</v>
      </c>
      <c r="V165" s="94">
        <v>0</v>
      </c>
      <c r="W165" s="24"/>
    </row>
    <row r="166" spans="1:23" x14ac:dyDescent="0.25">
      <c r="A166" s="26"/>
      <c r="B166" s="104" t="s">
        <v>124</v>
      </c>
      <c r="C166" s="93">
        <v>0</v>
      </c>
      <c r="D166" s="93">
        <v>0</v>
      </c>
      <c r="E166" s="93">
        <v>0</v>
      </c>
      <c r="F166" s="93">
        <v>0</v>
      </c>
      <c r="G166" s="93">
        <v>0</v>
      </c>
      <c r="H166" s="93">
        <v>0</v>
      </c>
      <c r="I166" s="93">
        <v>0</v>
      </c>
      <c r="J166" s="93">
        <v>0</v>
      </c>
      <c r="K166" s="93">
        <v>0</v>
      </c>
      <c r="L166" s="93">
        <v>0</v>
      </c>
      <c r="M166" s="93">
        <v>0</v>
      </c>
      <c r="N166" s="93">
        <v>0</v>
      </c>
      <c r="O166" s="93">
        <v>0</v>
      </c>
      <c r="P166" s="93">
        <v>0</v>
      </c>
      <c r="Q166" s="93">
        <v>0</v>
      </c>
      <c r="R166" s="93">
        <v>0</v>
      </c>
      <c r="S166" s="93">
        <v>0</v>
      </c>
      <c r="T166" s="93">
        <v>4916687.072867888</v>
      </c>
      <c r="U166" s="93">
        <v>514696.08346784208</v>
      </c>
      <c r="V166" s="94">
        <v>331028.46179859963</v>
      </c>
      <c r="W166" s="24"/>
    </row>
    <row r="167" spans="1:23" x14ac:dyDescent="0.25">
      <c r="A167" s="26"/>
      <c r="B167" s="104" t="s">
        <v>125</v>
      </c>
      <c r="C167" s="93">
        <v>0</v>
      </c>
      <c r="D167" s="93">
        <v>0</v>
      </c>
      <c r="E167" s="93">
        <v>0</v>
      </c>
      <c r="F167" s="93">
        <v>0</v>
      </c>
      <c r="G167" s="93">
        <v>0</v>
      </c>
      <c r="H167" s="93">
        <v>0</v>
      </c>
      <c r="I167" s="93">
        <v>0</v>
      </c>
      <c r="J167" s="93">
        <v>2472623.224354988</v>
      </c>
      <c r="K167" s="93">
        <v>784080.35845591384</v>
      </c>
      <c r="L167" s="93">
        <v>0</v>
      </c>
      <c r="M167" s="93">
        <v>0</v>
      </c>
      <c r="N167" s="93">
        <v>0</v>
      </c>
      <c r="O167" s="93">
        <v>0</v>
      </c>
      <c r="P167" s="93">
        <v>0</v>
      </c>
      <c r="Q167" s="93">
        <v>0</v>
      </c>
      <c r="R167" s="93">
        <v>0</v>
      </c>
      <c r="S167" s="93">
        <v>0</v>
      </c>
      <c r="T167" s="93">
        <v>0</v>
      </c>
      <c r="U167" s="93">
        <v>514325.24996728927</v>
      </c>
      <c r="V167" s="94">
        <v>137002.38807090779</v>
      </c>
      <c r="W167" s="24"/>
    </row>
    <row r="168" spans="1:23" x14ac:dyDescent="0.25">
      <c r="A168" s="26"/>
      <c r="B168" s="104" t="s">
        <v>126</v>
      </c>
      <c r="C168" s="93">
        <v>0</v>
      </c>
      <c r="D168" s="93">
        <v>0</v>
      </c>
      <c r="E168" s="93">
        <v>0</v>
      </c>
      <c r="F168" s="93">
        <v>0</v>
      </c>
      <c r="G168" s="93">
        <v>0</v>
      </c>
      <c r="H168" s="93">
        <v>0</v>
      </c>
      <c r="I168" s="93">
        <v>0</v>
      </c>
      <c r="J168" s="93">
        <v>0</v>
      </c>
      <c r="K168" s="93">
        <v>0</v>
      </c>
      <c r="L168" s="93">
        <v>0</v>
      </c>
      <c r="M168" s="93">
        <v>0</v>
      </c>
      <c r="N168" s="93">
        <v>0</v>
      </c>
      <c r="O168" s="93">
        <v>0</v>
      </c>
      <c r="P168" s="93">
        <v>0</v>
      </c>
      <c r="Q168" s="93">
        <v>0</v>
      </c>
      <c r="R168" s="93">
        <v>82168.752767585785</v>
      </c>
      <c r="S168" s="93">
        <v>0</v>
      </c>
      <c r="T168" s="93">
        <v>3818226.3153144987</v>
      </c>
      <c r="U168" s="93">
        <v>0</v>
      </c>
      <c r="V168" s="94">
        <v>752903.17133182043</v>
      </c>
      <c r="W168" s="24"/>
    </row>
    <row r="169" spans="1:23" x14ac:dyDescent="0.25">
      <c r="A169" s="26"/>
      <c r="B169" s="104" t="s">
        <v>127</v>
      </c>
      <c r="C169" s="93">
        <v>0</v>
      </c>
      <c r="D169" s="93">
        <v>0</v>
      </c>
      <c r="E169" s="93">
        <v>0</v>
      </c>
      <c r="F169" s="93">
        <v>0</v>
      </c>
      <c r="G169" s="93">
        <v>0</v>
      </c>
      <c r="H169" s="93">
        <v>0</v>
      </c>
      <c r="I169" s="93">
        <v>0</v>
      </c>
      <c r="J169" s="93">
        <v>0</v>
      </c>
      <c r="K169" s="93">
        <v>0</v>
      </c>
      <c r="L169" s="93">
        <v>0</v>
      </c>
      <c r="M169" s="93">
        <v>0</v>
      </c>
      <c r="N169" s="93">
        <v>0</v>
      </c>
      <c r="O169" s="93">
        <v>0</v>
      </c>
      <c r="P169" s="93">
        <v>0</v>
      </c>
      <c r="Q169" s="93">
        <v>0</v>
      </c>
      <c r="R169" s="93">
        <v>0</v>
      </c>
      <c r="S169" s="93">
        <v>0</v>
      </c>
      <c r="T169" s="93">
        <v>608032.36797670182</v>
      </c>
      <c r="U169" s="93">
        <v>0</v>
      </c>
      <c r="V169" s="94">
        <v>268260.8870562198</v>
      </c>
      <c r="W169" s="24"/>
    </row>
    <row r="170" spans="1:23" x14ac:dyDescent="0.25">
      <c r="A170" s="26"/>
      <c r="B170" s="104" t="s">
        <v>128</v>
      </c>
      <c r="C170" s="93">
        <v>0</v>
      </c>
      <c r="D170" s="93">
        <v>0</v>
      </c>
      <c r="E170" s="93">
        <v>0</v>
      </c>
      <c r="F170" s="93">
        <v>0</v>
      </c>
      <c r="G170" s="93">
        <v>0</v>
      </c>
      <c r="H170" s="93">
        <v>0</v>
      </c>
      <c r="I170" s="93">
        <v>0</v>
      </c>
      <c r="J170" s="93">
        <v>24288.955834070901</v>
      </c>
      <c r="K170" s="93">
        <v>0</v>
      </c>
      <c r="L170" s="93">
        <v>0</v>
      </c>
      <c r="M170" s="93">
        <v>0</v>
      </c>
      <c r="N170" s="93">
        <v>0</v>
      </c>
      <c r="O170" s="93">
        <v>0</v>
      </c>
      <c r="P170" s="93">
        <v>0</v>
      </c>
      <c r="Q170" s="93">
        <v>0</v>
      </c>
      <c r="R170" s="93">
        <v>0</v>
      </c>
      <c r="S170" s="93">
        <v>0</v>
      </c>
      <c r="T170" s="93">
        <v>277298.94686923875</v>
      </c>
      <c r="U170" s="93">
        <v>0</v>
      </c>
      <c r="V170" s="94">
        <v>103030.63501273758</v>
      </c>
      <c r="W170" s="24"/>
    </row>
    <row r="171" spans="1:23" x14ac:dyDescent="0.25">
      <c r="A171" s="26"/>
      <c r="B171" s="104" t="s">
        <v>129</v>
      </c>
      <c r="C171" s="93">
        <v>0</v>
      </c>
      <c r="D171" s="93">
        <v>0</v>
      </c>
      <c r="E171" s="93">
        <v>0</v>
      </c>
      <c r="F171" s="93">
        <v>0</v>
      </c>
      <c r="G171" s="93">
        <v>0</v>
      </c>
      <c r="H171" s="93">
        <v>0</v>
      </c>
      <c r="I171" s="93">
        <v>0</v>
      </c>
      <c r="J171" s="93">
        <v>5614873.9305063449</v>
      </c>
      <c r="K171" s="93">
        <v>3250976.0076134112</v>
      </c>
      <c r="L171" s="93">
        <v>0</v>
      </c>
      <c r="M171" s="93">
        <v>0</v>
      </c>
      <c r="N171" s="93">
        <v>0</v>
      </c>
      <c r="O171" s="93">
        <v>0</v>
      </c>
      <c r="P171" s="93">
        <v>0</v>
      </c>
      <c r="Q171" s="93">
        <v>0</v>
      </c>
      <c r="R171" s="93">
        <v>0</v>
      </c>
      <c r="S171" s="93">
        <v>0</v>
      </c>
      <c r="T171" s="93">
        <v>0</v>
      </c>
      <c r="U171" s="93">
        <v>1231737.668155622</v>
      </c>
      <c r="V171" s="94">
        <v>1504622.9007666898</v>
      </c>
      <c r="W171" s="24"/>
    </row>
    <row r="172" spans="1:23" x14ac:dyDescent="0.25">
      <c r="A172" s="26"/>
      <c r="B172" s="104" t="s">
        <v>130</v>
      </c>
      <c r="C172" s="93">
        <v>0</v>
      </c>
      <c r="D172" s="93">
        <v>149.04524376730618</v>
      </c>
      <c r="E172" s="93">
        <v>0</v>
      </c>
      <c r="F172" s="93">
        <v>0</v>
      </c>
      <c r="G172" s="93">
        <v>0</v>
      </c>
      <c r="H172" s="93">
        <v>0</v>
      </c>
      <c r="I172" s="93">
        <v>0</v>
      </c>
      <c r="J172" s="93">
        <v>0</v>
      </c>
      <c r="K172" s="93">
        <v>0</v>
      </c>
      <c r="L172" s="93">
        <v>0</v>
      </c>
      <c r="M172" s="93">
        <v>0</v>
      </c>
      <c r="N172" s="93">
        <v>0</v>
      </c>
      <c r="O172" s="93">
        <v>0</v>
      </c>
      <c r="P172" s="93">
        <v>0</v>
      </c>
      <c r="Q172" s="93">
        <v>0</v>
      </c>
      <c r="R172" s="93">
        <v>0</v>
      </c>
      <c r="S172" s="93">
        <v>0</v>
      </c>
      <c r="T172" s="93">
        <v>1554549.3685561593</v>
      </c>
      <c r="U172" s="93">
        <v>210736.21758530781</v>
      </c>
      <c r="V172" s="94">
        <v>0</v>
      </c>
      <c r="W172" s="24"/>
    </row>
    <row r="173" spans="1:23" x14ac:dyDescent="0.25">
      <c r="A173" s="26"/>
      <c r="B173" s="105" t="s">
        <v>131</v>
      </c>
      <c r="C173" s="95">
        <v>1801.5701983378658</v>
      </c>
      <c r="D173" s="95">
        <v>12774.035833517355</v>
      </c>
      <c r="E173" s="95">
        <v>0</v>
      </c>
      <c r="F173" s="95">
        <v>0</v>
      </c>
      <c r="G173" s="95">
        <v>0</v>
      </c>
      <c r="H173" s="95">
        <v>0</v>
      </c>
      <c r="I173" s="95">
        <v>0</v>
      </c>
      <c r="J173" s="95">
        <v>0</v>
      </c>
      <c r="K173" s="95">
        <v>0</v>
      </c>
      <c r="L173" s="95">
        <v>0</v>
      </c>
      <c r="M173" s="95">
        <v>0</v>
      </c>
      <c r="N173" s="95">
        <v>0</v>
      </c>
      <c r="O173" s="95">
        <v>0</v>
      </c>
      <c r="P173" s="95">
        <v>0</v>
      </c>
      <c r="Q173" s="95">
        <v>0</v>
      </c>
      <c r="R173" s="95">
        <v>0</v>
      </c>
      <c r="S173" s="95">
        <v>0</v>
      </c>
      <c r="T173" s="95">
        <v>0</v>
      </c>
      <c r="U173" s="95">
        <v>11177289.967340995</v>
      </c>
      <c r="V173" s="96">
        <v>130684.06380664209</v>
      </c>
      <c r="W173" s="24"/>
    </row>
    <row r="174" spans="1:23" s="24" customFormat="1" x14ac:dyDescent="0.25">
      <c r="A174" s="26"/>
      <c r="B174" s="593" t="s">
        <v>578</v>
      </c>
      <c r="C174" s="593"/>
      <c r="D174" s="593"/>
      <c r="E174" s="593"/>
      <c r="F174" s="593"/>
      <c r="G174" s="593"/>
      <c r="H174" s="593"/>
      <c r="I174" s="593"/>
      <c r="J174" s="593"/>
      <c r="K174" s="593"/>
      <c r="L174" s="593"/>
      <c r="M174" s="593"/>
      <c r="N174" s="593"/>
      <c r="O174" s="593"/>
      <c r="P174" s="593"/>
      <c r="Q174" s="593"/>
      <c r="R174" s="593"/>
      <c r="S174" s="593"/>
      <c r="T174" s="593"/>
      <c r="U174" s="593"/>
      <c r="V174" s="593"/>
    </row>
    <row r="175" spans="1:23" x14ac:dyDescent="0.25">
      <c r="A175" s="26"/>
      <c r="W175" s="24"/>
    </row>
    <row r="176" spans="1:23" x14ac:dyDescent="0.25">
      <c r="A176" s="26"/>
      <c r="B176" s="609" t="s">
        <v>185</v>
      </c>
      <c r="C176" s="610"/>
      <c r="D176" s="610"/>
      <c r="E176" s="610"/>
      <c r="F176" s="610"/>
      <c r="G176" s="610"/>
      <c r="H176" s="610"/>
      <c r="I176" s="610"/>
      <c r="J176" s="610"/>
      <c r="K176" s="610"/>
      <c r="L176" s="610"/>
      <c r="M176" s="610"/>
      <c r="N176" s="610"/>
      <c r="O176" s="610"/>
      <c r="P176" s="610"/>
      <c r="Q176" s="610"/>
      <c r="R176" s="610"/>
      <c r="S176" s="610"/>
      <c r="T176" s="610"/>
      <c r="U176" s="610"/>
      <c r="V176" s="611"/>
      <c r="W176" s="24"/>
    </row>
    <row r="177" spans="1:23" ht="38.25" x14ac:dyDescent="0.25">
      <c r="A177" s="26"/>
      <c r="B177" s="43"/>
      <c r="C177" s="155" t="s">
        <v>132</v>
      </c>
      <c r="D177" s="155" t="s">
        <v>133</v>
      </c>
      <c r="E177" s="155" t="s">
        <v>134</v>
      </c>
      <c r="F177" s="157" t="s">
        <v>135</v>
      </c>
      <c r="G177" s="155" t="s">
        <v>136</v>
      </c>
      <c r="H177" s="155" t="s">
        <v>137</v>
      </c>
      <c r="I177" s="155" t="s">
        <v>138</v>
      </c>
      <c r="J177" s="155" t="s">
        <v>139</v>
      </c>
      <c r="K177" s="155" t="s">
        <v>140</v>
      </c>
      <c r="L177" s="155" t="s">
        <v>141</v>
      </c>
      <c r="M177" s="155" t="s">
        <v>142</v>
      </c>
      <c r="N177" s="155" t="s">
        <v>143</v>
      </c>
      <c r="O177" s="155" t="s">
        <v>144</v>
      </c>
      <c r="P177" s="155" t="s">
        <v>145</v>
      </c>
      <c r="Q177" s="155" t="s">
        <v>146</v>
      </c>
      <c r="R177" s="155" t="s">
        <v>147</v>
      </c>
      <c r="S177" s="155" t="s">
        <v>148</v>
      </c>
      <c r="T177" s="155" t="s">
        <v>149</v>
      </c>
      <c r="U177" s="155" t="s">
        <v>150</v>
      </c>
      <c r="V177" s="156" t="s">
        <v>151</v>
      </c>
      <c r="W177" s="24"/>
    </row>
    <row r="178" spans="1:23" x14ac:dyDescent="0.25">
      <c r="A178" s="26"/>
      <c r="B178" s="44" t="s">
        <v>104</v>
      </c>
      <c r="C178" s="107">
        <v>0</v>
      </c>
      <c r="D178" s="107">
        <v>0</v>
      </c>
      <c r="E178" s="107">
        <v>0</v>
      </c>
      <c r="F178" s="107">
        <v>0</v>
      </c>
      <c r="G178" s="107">
        <v>0</v>
      </c>
      <c r="H178" s="107">
        <v>0</v>
      </c>
      <c r="I178" s="107">
        <v>0</v>
      </c>
      <c r="J178" s="107">
        <v>0</v>
      </c>
      <c r="K178" s="107">
        <v>0</v>
      </c>
      <c r="L178" s="107">
        <v>0</v>
      </c>
      <c r="M178" s="107">
        <v>0</v>
      </c>
      <c r="N178" s="107">
        <v>0</v>
      </c>
      <c r="O178" s="107">
        <v>0</v>
      </c>
      <c r="P178" s="107">
        <v>0</v>
      </c>
      <c r="Q178" s="107">
        <v>0</v>
      </c>
      <c r="R178" s="107">
        <v>0</v>
      </c>
      <c r="S178" s="107">
        <v>0</v>
      </c>
      <c r="T178" s="107">
        <v>35579.027900000001</v>
      </c>
      <c r="U178" s="107">
        <v>2466.2272999999996</v>
      </c>
      <c r="V178" s="108">
        <v>55912.487299999993</v>
      </c>
      <c r="W178" s="24"/>
    </row>
    <row r="179" spans="1:23" x14ac:dyDescent="0.25">
      <c r="A179" s="26"/>
      <c r="B179" s="45" t="s">
        <v>105</v>
      </c>
      <c r="C179" s="93">
        <v>0</v>
      </c>
      <c r="D179" s="93">
        <v>0</v>
      </c>
      <c r="E179" s="93">
        <v>0</v>
      </c>
      <c r="F179" s="93">
        <v>0</v>
      </c>
      <c r="G179" s="93">
        <v>0</v>
      </c>
      <c r="H179" s="93">
        <v>0</v>
      </c>
      <c r="I179" s="93">
        <v>0</v>
      </c>
      <c r="J179" s="93">
        <v>0</v>
      </c>
      <c r="K179" s="93">
        <v>0</v>
      </c>
      <c r="L179" s="93">
        <v>0</v>
      </c>
      <c r="M179" s="93">
        <v>0</v>
      </c>
      <c r="N179" s="93">
        <v>0</v>
      </c>
      <c r="O179" s="93">
        <v>0</v>
      </c>
      <c r="P179" s="93">
        <v>0</v>
      </c>
      <c r="Q179" s="93">
        <v>0</v>
      </c>
      <c r="R179" s="93">
        <v>0</v>
      </c>
      <c r="S179" s="93">
        <v>0</v>
      </c>
      <c r="T179" s="93">
        <v>0</v>
      </c>
      <c r="U179" s="93">
        <v>43191.867299999998</v>
      </c>
      <c r="V179" s="94">
        <v>4614.9026000000003</v>
      </c>
      <c r="W179" s="24"/>
    </row>
    <row r="180" spans="1:23" x14ac:dyDescent="0.25">
      <c r="A180" s="26"/>
      <c r="B180" s="45" t="s">
        <v>106</v>
      </c>
      <c r="C180" s="93">
        <v>0</v>
      </c>
      <c r="D180" s="93">
        <v>0</v>
      </c>
      <c r="E180" s="93">
        <v>0</v>
      </c>
      <c r="F180" s="93">
        <v>0</v>
      </c>
      <c r="G180" s="93">
        <v>0</v>
      </c>
      <c r="H180" s="93">
        <v>0</v>
      </c>
      <c r="I180" s="93">
        <v>0</v>
      </c>
      <c r="J180" s="93">
        <v>1234.9295628809832</v>
      </c>
      <c r="K180" s="93">
        <v>0</v>
      </c>
      <c r="L180" s="93">
        <v>0</v>
      </c>
      <c r="M180" s="93">
        <v>0</v>
      </c>
      <c r="N180" s="93">
        <v>0</v>
      </c>
      <c r="O180" s="93">
        <v>0</v>
      </c>
      <c r="P180" s="93">
        <v>0</v>
      </c>
      <c r="Q180" s="93">
        <v>0</v>
      </c>
      <c r="R180" s="93">
        <v>0</v>
      </c>
      <c r="S180" s="93">
        <v>0</v>
      </c>
      <c r="T180" s="93">
        <v>160140.48449999999</v>
      </c>
      <c r="U180" s="93">
        <v>0</v>
      </c>
      <c r="V180" s="94">
        <v>38135.396699999998</v>
      </c>
      <c r="W180" s="24"/>
    </row>
    <row r="181" spans="1:23" x14ac:dyDescent="0.25">
      <c r="A181" s="26"/>
      <c r="B181" s="45" t="s">
        <v>107</v>
      </c>
      <c r="C181" s="93">
        <v>0</v>
      </c>
      <c r="D181" s="93">
        <v>0</v>
      </c>
      <c r="E181" s="93">
        <v>0</v>
      </c>
      <c r="F181" s="93">
        <v>0</v>
      </c>
      <c r="G181" s="93">
        <v>0</v>
      </c>
      <c r="H181" s="93">
        <v>0</v>
      </c>
      <c r="I181" s="93">
        <v>0</v>
      </c>
      <c r="J181" s="93">
        <v>8862.0392000000011</v>
      </c>
      <c r="K181" s="93">
        <v>1394.1995999999999</v>
      </c>
      <c r="L181" s="93">
        <v>0</v>
      </c>
      <c r="M181" s="93">
        <v>0</v>
      </c>
      <c r="N181" s="93">
        <v>0</v>
      </c>
      <c r="O181" s="93">
        <v>0</v>
      </c>
      <c r="P181" s="93">
        <v>0</v>
      </c>
      <c r="Q181" s="93">
        <v>0</v>
      </c>
      <c r="R181" s="93">
        <v>0</v>
      </c>
      <c r="S181" s="93">
        <v>0</v>
      </c>
      <c r="T181" s="93">
        <v>67990.944599999988</v>
      </c>
      <c r="U181" s="93">
        <v>0</v>
      </c>
      <c r="V181" s="94">
        <v>6808.9182000000001</v>
      </c>
      <c r="W181" s="24"/>
    </row>
    <row r="182" spans="1:23" x14ac:dyDescent="0.25">
      <c r="A182" s="26"/>
      <c r="B182" s="45" t="s">
        <v>108</v>
      </c>
      <c r="C182" s="93">
        <v>0</v>
      </c>
      <c r="D182" s="93">
        <v>0</v>
      </c>
      <c r="E182" s="93">
        <v>0</v>
      </c>
      <c r="F182" s="93">
        <v>0</v>
      </c>
      <c r="G182" s="93">
        <v>0</v>
      </c>
      <c r="H182" s="93">
        <v>0</v>
      </c>
      <c r="I182" s="93">
        <v>0</v>
      </c>
      <c r="J182" s="93">
        <v>0</v>
      </c>
      <c r="K182" s="93">
        <v>0</v>
      </c>
      <c r="L182" s="93">
        <v>0</v>
      </c>
      <c r="M182" s="93">
        <v>0</v>
      </c>
      <c r="N182" s="93">
        <v>0</v>
      </c>
      <c r="O182" s="93">
        <v>0</v>
      </c>
      <c r="P182" s="93">
        <v>0</v>
      </c>
      <c r="Q182" s="93">
        <v>0</v>
      </c>
      <c r="R182" s="93">
        <v>0</v>
      </c>
      <c r="S182" s="93">
        <v>0</v>
      </c>
      <c r="T182" s="93">
        <v>0</v>
      </c>
      <c r="U182" s="93">
        <v>0</v>
      </c>
      <c r="V182" s="94">
        <v>0</v>
      </c>
      <c r="W182" s="24"/>
    </row>
    <row r="183" spans="1:23" x14ac:dyDescent="0.25">
      <c r="A183" s="26"/>
      <c r="B183" s="45" t="s">
        <v>109</v>
      </c>
      <c r="C183" s="93">
        <v>0</v>
      </c>
      <c r="D183" s="93">
        <v>0</v>
      </c>
      <c r="E183" s="93">
        <v>0</v>
      </c>
      <c r="F183" s="93">
        <v>0</v>
      </c>
      <c r="G183" s="93">
        <v>0</v>
      </c>
      <c r="H183" s="93">
        <v>0</v>
      </c>
      <c r="I183" s="93">
        <v>0</v>
      </c>
      <c r="J183" s="93">
        <v>0</v>
      </c>
      <c r="K183" s="93">
        <v>0</v>
      </c>
      <c r="L183" s="93">
        <v>0</v>
      </c>
      <c r="M183" s="93">
        <v>0</v>
      </c>
      <c r="N183" s="93">
        <v>0</v>
      </c>
      <c r="O183" s="93">
        <v>0</v>
      </c>
      <c r="P183" s="93">
        <v>0</v>
      </c>
      <c r="Q183" s="93">
        <v>0</v>
      </c>
      <c r="R183" s="93">
        <v>0</v>
      </c>
      <c r="S183" s="93">
        <v>0</v>
      </c>
      <c r="T183" s="93">
        <v>139204.65040000001</v>
      </c>
      <c r="U183" s="93">
        <v>0</v>
      </c>
      <c r="V183" s="94">
        <v>21720.565199999997</v>
      </c>
      <c r="W183" s="24"/>
    </row>
    <row r="184" spans="1:23" x14ac:dyDescent="0.25">
      <c r="A184" s="26"/>
      <c r="B184" s="45" t="s">
        <v>110</v>
      </c>
      <c r="C184" s="93">
        <v>0</v>
      </c>
      <c r="D184" s="93">
        <v>0</v>
      </c>
      <c r="E184" s="93">
        <v>0</v>
      </c>
      <c r="F184" s="93">
        <v>0</v>
      </c>
      <c r="G184" s="93">
        <v>0</v>
      </c>
      <c r="H184" s="93">
        <v>0</v>
      </c>
      <c r="I184" s="93">
        <v>0</v>
      </c>
      <c r="J184" s="93">
        <v>0</v>
      </c>
      <c r="K184" s="93">
        <v>0</v>
      </c>
      <c r="L184" s="93">
        <v>0</v>
      </c>
      <c r="M184" s="93">
        <v>0</v>
      </c>
      <c r="N184" s="93">
        <v>0</v>
      </c>
      <c r="O184" s="93">
        <v>0</v>
      </c>
      <c r="P184" s="93">
        <v>0</v>
      </c>
      <c r="Q184" s="93">
        <v>0</v>
      </c>
      <c r="R184" s="93">
        <v>0</v>
      </c>
      <c r="S184" s="93">
        <v>0</v>
      </c>
      <c r="T184" s="93">
        <v>0</v>
      </c>
      <c r="U184" s="93">
        <v>76939.351699999999</v>
      </c>
      <c r="V184" s="94">
        <v>0</v>
      </c>
      <c r="W184" s="24"/>
    </row>
    <row r="185" spans="1:23" x14ac:dyDescent="0.25">
      <c r="A185" s="26"/>
      <c r="B185" s="45" t="s">
        <v>111</v>
      </c>
      <c r="C185" s="93">
        <v>0</v>
      </c>
      <c r="D185" s="93">
        <v>0</v>
      </c>
      <c r="E185" s="93">
        <v>0</v>
      </c>
      <c r="F185" s="93">
        <v>0</v>
      </c>
      <c r="G185" s="93">
        <v>0</v>
      </c>
      <c r="H185" s="93">
        <v>0</v>
      </c>
      <c r="I185" s="93">
        <v>0</v>
      </c>
      <c r="J185" s="93">
        <v>0</v>
      </c>
      <c r="K185" s="93">
        <v>0</v>
      </c>
      <c r="L185" s="93">
        <v>0</v>
      </c>
      <c r="M185" s="93">
        <v>0</v>
      </c>
      <c r="N185" s="93">
        <v>0</v>
      </c>
      <c r="O185" s="93">
        <v>0</v>
      </c>
      <c r="P185" s="93">
        <v>0</v>
      </c>
      <c r="Q185" s="93">
        <v>0</v>
      </c>
      <c r="R185" s="93">
        <v>0</v>
      </c>
      <c r="S185" s="93">
        <v>0</v>
      </c>
      <c r="T185" s="93">
        <v>789235.62380000006</v>
      </c>
      <c r="U185" s="93">
        <v>0</v>
      </c>
      <c r="V185" s="94">
        <v>0</v>
      </c>
      <c r="W185" s="24"/>
    </row>
    <row r="186" spans="1:23" x14ac:dyDescent="0.25">
      <c r="A186" s="26"/>
      <c r="B186" s="45" t="s">
        <v>112</v>
      </c>
      <c r="C186" s="93">
        <v>0</v>
      </c>
      <c r="D186" s="93">
        <v>0</v>
      </c>
      <c r="E186" s="93">
        <v>0</v>
      </c>
      <c r="F186" s="93">
        <v>0</v>
      </c>
      <c r="G186" s="93">
        <v>0</v>
      </c>
      <c r="H186" s="93">
        <v>0</v>
      </c>
      <c r="I186" s="93">
        <v>0</v>
      </c>
      <c r="J186" s="93">
        <v>0</v>
      </c>
      <c r="K186" s="93">
        <v>0</v>
      </c>
      <c r="L186" s="93">
        <v>0</v>
      </c>
      <c r="M186" s="93">
        <v>0</v>
      </c>
      <c r="N186" s="93">
        <v>0</v>
      </c>
      <c r="O186" s="93">
        <v>0</v>
      </c>
      <c r="P186" s="93">
        <v>0</v>
      </c>
      <c r="Q186" s="93">
        <v>0</v>
      </c>
      <c r="R186" s="93">
        <v>0</v>
      </c>
      <c r="S186" s="93">
        <v>0</v>
      </c>
      <c r="T186" s="93">
        <v>4102.8122999999996</v>
      </c>
      <c r="U186" s="93">
        <v>0</v>
      </c>
      <c r="V186" s="94">
        <v>0</v>
      </c>
      <c r="W186" s="24"/>
    </row>
    <row r="187" spans="1:23" x14ac:dyDescent="0.25">
      <c r="A187" s="26"/>
      <c r="B187" s="45" t="s">
        <v>113</v>
      </c>
      <c r="C187" s="93">
        <v>0</v>
      </c>
      <c r="D187" s="93">
        <v>0</v>
      </c>
      <c r="E187" s="93">
        <v>0</v>
      </c>
      <c r="F187" s="93">
        <v>0</v>
      </c>
      <c r="G187" s="93">
        <v>0</v>
      </c>
      <c r="H187" s="93">
        <v>0</v>
      </c>
      <c r="I187" s="93">
        <v>0</v>
      </c>
      <c r="J187" s="93">
        <v>59098.544799999989</v>
      </c>
      <c r="K187" s="93">
        <v>1910.8555999999999</v>
      </c>
      <c r="L187" s="93">
        <v>0</v>
      </c>
      <c r="M187" s="93">
        <v>0</v>
      </c>
      <c r="N187" s="93">
        <v>0</v>
      </c>
      <c r="O187" s="93">
        <v>0</v>
      </c>
      <c r="P187" s="93">
        <v>0</v>
      </c>
      <c r="Q187" s="93">
        <v>0</v>
      </c>
      <c r="R187" s="93">
        <v>0</v>
      </c>
      <c r="S187" s="93">
        <v>0</v>
      </c>
      <c r="T187" s="93">
        <v>0</v>
      </c>
      <c r="U187" s="93">
        <v>504746.2219</v>
      </c>
      <c r="V187" s="94">
        <v>63783.162600000003</v>
      </c>
      <c r="W187" s="24"/>
    </row>
    <row r="188" spans="1:23" x14ac:dyDescent="0.25">
      <c r="A188" s="26"/>
      <c r="B188" s="45" t="s">
        <v>114</v>
      </c>
      <c r="C188" s="93">
        <v>0</v>
      </c>
      <c r="D188" s="93">
        <v>0</v>
      </c>
      <c r="E188" s="93">
        <v>0</v>
      </c>
      <c r="F188" s="93">
        <v>0</v>
      </c>
      <c r="G188" s="93">
        <v>0</v>
      </c>
      <c r="H188" s="93">
        <v>0</v>
      </c>
      <c r="I188" s="93">
        <v>0</v>
      </c>
      <c r="J188" s="93">
        <v>0</v>
      </c>
      <c r="K188" s="93">
        <v>0</v>
      </c>
      <c r="L188" s="93">
        <v>0</v>
      </c>
      <c r="M188" s="93">
        <v>0</v>
      </c>
      <c r="N188" s="93">
        <v>0</v>
      </c>
      <c r="O188" s="93">
        <v>0</v>
      </c>
      <c r="P188" s="93">
        <v>0</v>
      </c>
      <c r="Q188" s="93">
        <v>0</v>
      </c>
      <c r="R188" s="93">
        <v>0</v>
      </c>
      <c r="S188" s="93">
        <v>0</v>
      </c>
      <c r="T188" s="93">
        <v>39530.821100000001</v>
      </c>
      <c r="U188" s="93">
        <v>506155.81229999999</v>
      </c>
      <c r="V188" s="94">
        <v>41644.165000000001</v>
      </c>
      <c r="W188" s="24"/>
    </row>
    <row r="189" spans="1:23" x14ac:dyDescent="0.25">
      <c r="A189" s="26"/>
      <c r="B189" s="45" t="s">
        <v>115</v>
      </c>
      <c r="C189" s="93">
        <v>0</v>
      </c>
      <c r="D189" s="93">
        <v>0</v>
      </c>
      <c r="E189" s="93">
        <v>0</v>
      </c>
      <c r="F189" s="93">
        <v>0</v>
      </c>
      <c r="G189" s="93">
        <v>0</v>
      </c>
      <c r="H189" s="93">
        <v>0</v>
      </c>
      <c r="I189" s="93">
        <v>0</v>
      </c>
      <c r="J189" s="93">
        <v>201651.42720000001</v>
      </c>
      <c r="K189" s="93">
        <v>25002.366200000004</v>
      </c>
      <c r="L189" s="93">
        <v>0</v>
      </c>
      <c r="M189" s="93">
        <v>0</v>
      </c>
      <c r="N189" s="93">
        <v>0</v>
      </c>
      <c r="O189" s="93">
        <v>0</v>
      </c>
      <c r="P189" s="93">
        <v>0</v>
      </c>
      <c r="Q189" s="93">
        <v>0</v>
      </c>
      <c r="R189" s="93">
        <v>0</v>
      </c>
      <c r="S189" s="93">
        <v>0</v>
      </c>
      <c r="T189" s="93">
        <v>17170.951999999997</v>
      </c>
      <c r="U189" s="93">
        <v>0</v>
      </c>
      <c r="V189" s="94">
        <v>3.9399000000000002</v>
      </c>
      <c r="W189" s="24"/>
    </row>
    <row r="190" spans="1:23" x14ac:dyDescent="0.25">
      <c r="A190" s="26"/>
      <c r="B190" s="45" t="s">
        <v>116</v>
      </c>
      <c r="C190" s="93">
        <v>0</v>
      </c>
      <c r="D190" s="93">
        <v>0</v>
      </c>
      <c r="E190" s="93">
        <v>0</v>
      </c>
      <c r="F190" s="93">
        <v>0</v>
      </c>
      <c r="G190" s="93">
        <v>0</v>
      </c>
      <c r="H190" s="93">
        <v>0</v>
      </c>
      <c r="I190" s="93">
        <v>0</v>
      </c>
      <c r="J190" s="93">
        <v>0</v>
      </c>
      <c r="K190" s="93">
        <v>0</v>
      </c>
      <c r="L190" s="93">
        <v>0</v>
      </c>
      <c r="M190" s="93">
        <v>0</v>
      </c>
      <c r="N190" s="93">
        <v>0</v>
      </c>
      <c r="O190" s="93">
        <v>0</v>
      </c>
      <c r="P190" s="93">
        <v>0</v>
      </c>
      <c r="Q190" s="93">
        <v>0</v>
      </c>
      <c r="R190" s="93">
        <v>0</v>
      </c>
      <c r="S190" s="93">
        <v>0</v>
      </c>
      <c r="T190" s="93">
        <v>97891.282899999991</v>
      </c>
      <c r="U190" s="93">
        <v>0</v>
      </c>
      <c r="V190" s="94">
        <v>0</v>
      </c>
      <c r="W190" s="24"/>
    </row>
    <row r="191" spans="1:23" x14ac:dyDescent="0.25">
      <c r="A191" s="26"/>
      <c r="B191" s="45" t="s">
        <v>117</v>
      </c>
      <c r="C191" s="93">
        <v>0</v>
      </c>
      <c r="D191" s="93">
        <v>0</v>
      </c>
      <c r="E191" s="93">
        <v>0</v>
      </c>
      <c r="F191" s="93">
        <v>0</v>
      </c>
      <c r="G191" s="93">
        <v>0</v>
      </c>
      <c r="H191" s="93">
        <v>0</v>
      </c>
      <c r="I191" s="93">
        <v>0</v>
      </c>
      <c r="J191" s="93">
        <v>0</v>
      </c>
      <c r="K191" s="93">
        <v>0</v>
      </c>
      <c r="L191" s="93">
        <v>0</v>
      </c>
      <c r="M191" s="93">
        <v>0</v>
      </c>
      <c r="N191" s="93">
        <v>0</v>
      </c>
      <c r="O191" s="93">
        <v>0</v>
      </c>
      <c r="P191" s="93">
        <v>0</v>
      </c>
      <c r="Q191" s="93">
        <v>0</v>
      </c>
      <c r="R191" s="93">
        <v>0</v>
      </c>
      <c r="S191" s="93">
        <v>0</v>
      </c>
      <c r="T191" s="93">
        <v>0</v>
      </c>
      <c r="U191" s="93">
        <v>156011.68980000005</v>
      </c>
      <c r="V191" s="94">
        <v>6816.8629000000001</v>
      </c>
      <c r="W191" s="24"/>
    </row>
    <row r="192" spans="1:23" x14ac:dyDescent="0.25">
      <c r="A192" s="26"/>
      <c r="B192" s="45" t="s">
        <v>118</v>
      </c>
      <c r="C192" s="93">
        <v>0</v>
      </c>
      <c r="D192" s="93">
        <v>0</v>
      </c>
      <c r="E192" s="93">
        <v>0</v>
      </c>
      <c r="F192" s="93">
        <v>0</v>
      </c>
      <c r="G192" s="93">
        <v>0</v>
      </c>
      <c r="H192" s="93">
        <v>0</v>
      </c>
      <c r="I192" s="93">
        <v>0</v>
      </c>
      <c r="J192" s="93">
        <v>177121.00870000001</v>
      </c>
      <c r="K192" s="93">
        <v>19669.540100000002</v>
      </c>
      <c r="L192" s="93">
        <v>0</v>
      </c>
      <c r="M192" s="93">
        <v>0</v>
      </c>
      <c r="N192" s="93">
        <v>0</v>
      </c>
      <c r="O192" s="93">
        <v>0</v>
      </c>
      <c r="P192" s="93">
        <v>0</v>
      </c>
      <c r="Q192" s="93">
        <v>0</v>
      </c>
      <c r="R192" s="93">
        <v>0</v>
      </c>
      <c r="S192" s="93">
        <v>0</v>
      </c>
      <c r="T192" s="93">
        <v>0</v>
      </c>
      <c r="U192" s="93">
        <v>72050.826100000006</v>
      </c>
      <c r="V192" s="94">
        <v>9096.3080000000009</v>
      </c>
      <c r="W192" s="24"/>
    </row>
    <row r="193" spans="1:23" x14ac:dyDescent="0.25">
      <c r="A193" s="26"/>
      <c r="B193" s="45" t="s">
        <v>119</v>
      </c>
      <c r="C193" s="93">
        <v>0</v>
      </c>
      <c r="D193" s="93">
        <v>0</v>
      </c>
      <c r="E193" s="93">
        <v>0</v>
      </c>
      <c r="F193" s="93">
        <v>0</v>
      </c>
      <c r="G193" s="93">
        <v>0</v>
      </c>
      <c r="H193" s="93">
        <v>0</v>
      </c>
      <c r="I193" s="93">
        <v>0</v>
      </c>
      <c r="J193" s="93">
        <v>0</v>
      </c>
      <c r="K193" s="93">
        <v>0</v>
      </c>
      <c r="L193" s="93">
        <v>0</v>
      </c>
      <c r="M193" s="93">
        <v>0</v>
      </c>
      <c r="N193" s="93">
        <v>0</v>
      </c>
      <c r="O193" s="93">
        <v>0</v>
      </c>
      <c r="P193" s="93">
        <v>0</v>
      </c>
      <c r="Q193" s="93">
        <v>0</v>
      </c>
      <c r="R193" s="93">
        <v>0</v>
      </c>
      <c r="S193" s="93">
        <v>0</v>
      </c>
      <c r="T193" s="93">
        <v>841072.37289999984</v>
      </c>
      <c r="U193" s="93">
        <v>0</v>
      </c>
      <c r="V193" s="94">
        <v>0</v>
      </c>
      <c r="W193" s="24"/>
    </row>
    <row r="194" spans="1:23" x14ac:dyDescent="0.25">
      <c r="A194" s="26"/>
      <c r="B194" s="45" t="s">
        <v>120</v>
      </c>
      <c r="C194" s="93">
        <v>0</v>
      </c>
      <c r="D194" s="93">
        <v>0</v>
      </c>
      <c r="E194" s="93">
        <v>0</v>
      </c>
      <c r="F194" s="93">
        <v>0</v>
      </c>
      <c r="G194" s="93">
        <v>0</v>
      </c>
      <c r="H194" s="93">
        <v>0</v>
      </c>
      <c r="I194" s="93">
        <v>0</v>
      </c>
      <c r="J194" s="93">
        <v>0</v>
      </c>
      <c r="K194" s="93">
        <v>0</v>
      </c>
      <c r="L194" s="93">
        <v>0</v>
      </c>
      <c r="M194" s="93">
        <v>0</v>
      </c>
      <c r="N194" s="93">
        <v>0</v>
      </c>
      <c r="O194" s="93">
        <v>0</v>
      </c>
      <c r="P194" s="93">
        <v>0</v>
      </c>
      <c r="Q194" s="93">
        <v>0</v>
      </c>
      <c r="R194" s="93">
        <v>0</v>
      </c>
      <c r="S194" s="93">
        <v>0</v>
      </c>
      <c r="T194" s="93">
        <v>1039058.3122999999</v>
      </c>
      <c r="U194" s="93">
        <v>0</v>
      </c>
      <c r="V194" s="94">
        <v>0</v>
      </c>
      <c r="W194" s="24"/>
    </row>
    <row r="195" spans="1:23" x14ac:dyDescent="0.25">
      <c r="A195" s="26"/>
      <c r="B195" s="45" t="s">
        <v>121</v>
      </c>
      <c r="C195" s="93">
        <v>0</v>
      </c>
      <c r="D195" s="93">
        <v>0</v>
      </c>
      <c r="E195" s="93">
        <v>0</v>
      </c>
      <c r="F195" s="93">
        <v>0</v>
      </c>
      <c r="G195" s="93">
        <v>0</v>
      </c>
      <c r="H195" s="93">
        <v>0</v>
      </c>
      <c r="I195" s="93">
        <v>0</v>
      </c>
      <c r="J195" s="93">
        <v>0</v>
      </c>
      <c r="K195" s="93">
        <v>0</v>
      </c>
      <c r="L195" s="93">
        <v>0</v>
      </c>
      <c r="M195" s="93">
        <v>0</v>
      </c>
      <c r="N195" s="93">
        <v>0</v>
      </c>
      <c r="O195" s="93">
        <v>0</v>
      </c>
      <c r="P195" s="93">
        <v>0</v>
      </c>
      <c r="Q195" s="93">
        <v>0</v>
      </c>
      <c r="R195" s="93">
        <v>0</v>
      </c>
      <c r="S195" s="93">
        <v>0</v>
      </c>
      <c r="T195" s="93">
        <v>0</v>
      </c>
      <c r="U195" s="93">
        <v>1189.7163</v>
      </c>
      <c r="V195" s="94">
        <v>0</v>
      </c>
      <c r="W195" s="24"/>
    </row>
    <row r="196" spans="1:23" x14ac:dyDescent="0.25">
      <c r="A196" s="26"/>
      <c r="B196" s="45" t="s">
        <v>122</v>
      </c>
      <c r="C196" s="93">
        <v>0</v>
      </c>
      <c r="D196" s="93">
        <v>0</v>
      </c>
      <c r="E196" s="93">
        <v>0</v>
      </c>
      <c r="F196" s="93">
        <v>0</v>
      </c>
      <c r="G196" s="93">
        <v>0</v>
      </c>
      <c r="H196" s="93">
        <v>0</v>
      </c>
      <c r="I196" s="93">
        <v>0</v>
      </c>
      <c r="J196" s="93">
        <v>0</v>
      </c>
      <c r="K196" s="93">
        <v>0</v>
      </c>
      <c r="L196" s="93">
        <v>0</v>
      </c>
      <c r="M196" s="93">
        <v>0</v>
      </c>
      <c r="N196" s="93">
        <v>0</v>
      </c>
      <c r="O196" s="93">
        <v>0</v>
      </c>
      <c r="P196" s="93">
        <v>0</v>
      </c>
      <c r="Q196" s="93">
        <v>0</v>
      </c>
      <c r="R196" s="93">
        <v>0</v>
      </c>
      <c r="S196" s="93">
        <v>0</v>
      </c>
      <c r="T196" s="93">
        <v>0</v>
      </c>
      <c r="U196" s="93">
        <v>0</v>
      </c>
      <c r="V196" s="94">
        <v>0</v>
      </c>
      <c r="W196" s="24"/>
    </row>
    <row r="197" spans="1:23" x14ac:dyDescent="0.25">
      <c r="A197" s="26"/>
      <c r="B197" s="45" t="s">
        <v>123</v>
      </c>
      <c r="C197" s="93">
        <v>0</v>
      </c>
      <c r="D197" s="93">
        <v>0</v>
      </c>
      <c r="E197" s="93">
        <v>0</v>
      </c>
      <c r="F197" s="93">
        <v>0</v>
      </c>
      <c r="G197" s="93">
        <v>0</v>
      </c>
      <c r="H197" s="93">
        <v>0</v>
      </c>
      <c r="I197" s="93">
        <v>0</v>
      </c>
      <c r="J197" s="93">
        <v>0</v>
      </c>
      <c r="K197" s="93">
        <v>0</v>
      </c>
      <c r="L197" s="93">
        <v>0</v>
      </c>
      <c r="M197" s="93">
        <v>0</v>
      </c>
      <c r="N197" s="93">
        <v>0</v>
      </c>
      <c r="O197" s="93">
        <v>0</v>
      </c>
      <c r="P197" s="93">
        <v>0</v>
      </c>
      <c r="Q197" s="93">
        <v>0</v>
      </c>
      <c r="R197" s="93">
        <v>0</v>
      </c>
      <c r="S197" s="93">
        <v>0</v>
      </c>
      <c r="T197" s="93">
        <v>0</v>
      </c>
      <c r="U197" s="93">
        <v>79615.921199999997</v>
      </c>
      <c r="V197" s="94">
        <v>0</v>
      </c>
      <c r="W197" s="24"/>
    </row>
    <row r="198" spans="1:23" x14ac:dyDescent="0.25">
      <c r="A198" s="26"/>
      <c r="B198" s="45" t="s">
        <v>124</v>
      </c>
      <c r="C198" s="93">
        <v>0</v>
      </c>
      <c r="D198" s="93">
        <v>0</v>
      </c>
      <c r="E198" s="93">
        <v>0</v>
      </c>
      <c r="F198" s="93">
        <v>0</v>
      </c>
      <c r="G198" s="93">
        <v>0</v>
      </c>
      <c r="H198" s="93">
        <v>0</v>
      </c>
      <c r="I198" s="93">
        <v>0</v>
      </c>
      <c r="J198" s="93">
        <v>0</v>
      </c>
      <c r="K198" s="93">
        <v>0</v>
      </c>
      <c r="L198" s="93">
        <v>0</v>
      </c>
      <c r="M198" s="93">
        <v>0</v>
      </c>
      <c r="N198" s="93">
        <v>0</v>
      </c>
      <c r="O198" s="93">
        <v>0</v>
      </c>
      <c r="P198" s="93">
        <v>0</v>
      </c>
      <c r="Q198" s="93">
        <v>0</v>
      </c>
      <c r="R198" s="93">
        <v>0</v>
      </c>
      <c r="S198" s="93">
        <v>0</v>
      </c>
      <c r="T198" s="93">
        <v>1543517.0283000001</v>
      </c>
      <c r="U198" s="93">
        <v>149423.97579999999</v>
      </c>
      <c r="V198" s="94">
        <v>5460.7118</v>
      </c>
      <c r="W198" s="24"/>
    </row>
    <row r="199" spans="1:23" x14ac:dyDescent="0.25">
      <c r="A199" s="26"/>
      <c r="B199" s="45" t="s">
        <v>125</v>
      </c>
      <c r="C199" s="93">
        <v>0</v>
      </c>
      <c r="D199" s="93">
        <v>0</v>
      </c>
      <c r="E199" s="93">
        <v>0</v>
      </c>
      <c r="F199" s="93">
        <v>0</v>
      </c>
      <c r="G199" s="93">
        <v>0</v>
      </c>
      <c r="H199" s="93">
        <v>0</v>
      </c>
      <c r="I199" s="93">
        <v>0</v>
      </c>
      <c r="J199" s="93">
        <v>592430.72479999997</v>
      </c>
      <c r="K199" s="93">
        <v>22508.0766</v>
      </c>
      <c r="L199" s="93">
        <v>0</v>
      </c>
      <c r="M199" s="93">
        <v>0</v>
      </c>
      <c r="N199" s="93">
        <v>0</v>
      </c>
      <c r="O199" s="93">
        <v>0</v>
      </c>
      <c r="P199" s="93">
        <v>0</v>
      </c>
      <c r="Q199" s="93">
        <v>0</v>
      </c>
      <c r="R199" s="93">
        <v>0</v>
      </c>
      <c r="S199" s="93">
        <v>0</v>
      </c>
      <c r="T199" s="93">
        <v>0</v>
      </c>
      <c r="U199" s="93">
        <v>68.494699999999966</v>
      </c>
      <c r="V199" s="94">
        <v>0</v>
      </c>
      <c r="W199" s="24"/>
    </row>
    <row r="200" spans="1:23" x14ac:dyDescent="0.25">
      <c r="A200" s="26"/>
      <c r="B200" s="45" t="s">
        <v>126</v>
      </c>
      <c r="C200" s="93">
        <v>0</v>
      </c>
      <c r="D200" s="93">
        <v>0</v>
      </c>
      <c r="E200" s="93">
        <v>0</v>
      </c>
      <c r="F200" s="93">
        <v>0</v>
      </c>
      <c r="G200" s="93">
        <v>0</v>
      </c>
      <c r="H200" s="93">
        <v>0</v>
      </c>
      <c r="I200" s="93">
        <v>0</v>
      </c>
      <c r="J200" s="93">
        <v>0</v>
      </c>
      <c r="K200" s="93">
        <v>0</v>
      </c>
      <c r="L200" s="93">
        <v>0</v>
      </c>
      <c r="M200" s="93">
        <v>0</v>
      </c>
      <c r="N200" s="93">
        <v>0</v>
      </c>
      <c r="O200" s="93">
        <v>0</v>
      </c>
      <c r="P200" s="93">
        <v>0</v>
      </c>
      <c r="Q200" s="93">
        <v>0</v>
      </c>
      <c r="R200" s="93">
        <v>213216.76980000001</v>
      </c>
      <c r="S200" s="93">
        <v>0</v>
      </c>
      <c r="T200" s="93">
        <v>180159.24320000003</v>
      </c>
      <c r="U200" s="93">
        <v>0</v>
      </c>
      <c r="V200" s="94">
        <v>15492.247400000002</v>
      </c>
      <c r="W200" s="24"/>
    </row>
    <row r="201" spans="1:23" x14ac:dyDescent="0.25">
      <c r="A201" s="26"/>
      <c r="B201" s="45" t="s">
        <v>127</v>
      </c>
      <c r="C201" s="93">
        <v>0</v>
      </c>
      <c r="D201" s="93">
        <v>0</v>
      </c>
      <c r="E201" s="93">
        <v>0</v>
      </c>
      <c r="F201" s="93">
        <v>0</v>
      </c>
      <c r="G201" s="93">
        <v>0</v>
      </c>
      <c r="H201" s="93">
        <v>0</v>
      </c>
      <c r="I201" s="93">
        <v>0</v>
      </c>
      <c r="J201" s="93">
        <v>0</v>
      </c>
      <c r="K201" s="93">
        <v>0</v>
      </c>
      <c r="L201" s="93">
        <v>0</v>
      </c>
      <c r="M201" s="93">
        <v>0</v>
      </c>
      <c r="N201" s="93">
        <v>0</v>
      </c>
      <c r="O201" s="93">
        <v>0</v>
      </c>
      <c r="P201" s="93">
        <v>0</v>
      </c>
      <c r="Q201" s="93">
        <v>0</v>
      </c>
      <c r="R201" s="93">
        <v>0</v>
      </c>
      <c r="S201" s="93">
        <v>0</v>
      </c>
      <c r="T201" s="93">
        <v>66208.911500000002</v>
      </c>
      <c r="U201" s="93">
        <v>0</v>
      </c>
      <c r="V201" s="94">
        <v>48966.574000000001</v>
      </c>
      <c r="W201" s="24"/>
    </row>
    <row r="202" spans="1:23" x14ac:dyDescent="0.25">
      <c r="A202" s="26"/>
      <c r="B202" s="45" t="s">
        <v>128</v>
      </c>
      <c r="C202" s="93">
        <v>0</v>
      </c>
      <c r="D202" s="93">
        <v>0</v>
      </c>
      <c r="E202" s="93">
        <v>0</v>
      </c>
      <c r="F202" s="93">
        <v>0</v>
      </c>
      <c r="G202" s="93">
        <v>0</v>
      </c>
      <c r="H202" s="93">
        <v>0</v>
      </c>
      <c r="I202" s="93">
        <v>0</v>
      </c>
      <c r="J202" s="93">
        <v>360.98699999999997</v>
      </c>
      <c r="K202" s="93">
        <v>0</v>
      </c>
      <c r="L202" s="93">
        <v>0</v>
      </c>
      <c r="M202" s="93">
        <v>0</v>
      </c>
      <c r="N202" s="93">
        <v>0</v>
      </c>
      <c r="O202" s="93">
        <v>0</v>
      </c>
      <c r="P202" s="93">
        <v>0</v>
      </c>
      <c r="Q202" s="93">
        <v>0</v>
      </c>
      <c r="R202" s="93">
        <v>0</v>
      </c>
      <c r="S202" s="93">
        <v>0</v>
      </c>
      <c r="T202" s="93">
        <v>14037.1294</v>
      </c>
      <c r="U202" s="93">
        <v>0</v>
      </c>
      <c r="V202" s="94">
        <v>5181.2263999999996</v>
      </c>
      <c r="W202" s="24"/>
    </row>
    <row r="203" spans="1:23" x14ac:dyDescent="0.25">
      <c r="A203" s="26"/>
      <c r="B203" s="45" t="s">
        <v>129</v>
      </c>
      <c r="C203" s="93">
        <v>0</v>
      </c>
      <c r="D203" s="93">
        <v>0</v>
      </c>
      <c r="E203" s="93">
        <v>0</v>
      </c>
      <c r="F203" s="93">
        <v>0</v>
      </c>
      <c r="G203" s="93">
        <v>0</v>
      </c>
      <c r="H203" s="93">
        <v>0</v>
      </c>
      <c r="I203" s="93">
        <v>0</v>
      </c>
      <c r="J203" s="93">
        <v>5291293.5428999998</v>
      </c>
      <c r="K203" s="93">
        <v>331081.66849999997</v>
      </c>
      <c r="L203" s="93">
        <v>0</v>
      </c>
      <c r="M203" s="93">
        <v>0</v>
      </c>
      <c r="N203" s="93">
        <v>0</v>
      </c>
      <c r="O203" s="93">
        <v>0</v>
      </c>
      <c r="P203" s="93">
        <v>0</v>
      </c>
      <c r="Q203" s="93">
        <v>0</v>
      </c>
      <c r="R203" s="93">
        <v>0</v>
      </c>
      <c r="S203" s="93">
        <v>0</v>
      </c>
      <c r="T203" s="93">
        <v>0</v>
      </c>
      <c r="U203" s="93">
        <v>1797.8671999999997</v>
      </c>
      <c r="V203" s="94">
        <v>1312.0601999999999</v>
      </c>
      <c r="W203" s="24"/>
    </row>
    <row r="204" spans="1:23" x14ac:dyDescent="0.25">
      <c r="A204" s="26"/>
      <c r="B204" s="45" t="s">
        <v>130</v>
      </c>
      <c r="C204" s="93">
        <v>0</v>
      </c>
      <c r="D204" s="93">
        <v>6187.7212</v>
      </c>
      <c r="E204" s="93">
        <v>0</v>
      </c>
      <c r="F204" s="93">
        <v>0</v>
      </c>
      <c r="G204" s="93">
        <v>0</v>
      </c>
      <c r="H204" s="93">
        <v>0</v>
      </c>
      <c r="I204" s="93">
        <v>0</v>
      </c>
      <c r="J204" s="93">
        <v>0</v>
      </c>
      <c r="K204" s="93">
        <v>0</v>
      </c>
      <c r="L204" s="93">
        <v>0</v>
      </c>
      <c r="M204" s="93">
        <v>0</v>
      </c>
      <c r="N204" s="93">
        <v>0</v>
      </c>
      <c r="O204" s="93">
        <v>0</v>
      </c>
      <c r="P204" s="93">
        <v>0</v>
      </c>
      <c r="Q204" s="93">
        <v>0</v>
      </c>
      <c r="R204" s="93">
        <v>0</v>
      </c>
      <c r="S204" s="93">
        <v>0</v>
      </c>
      <c r="T204" s="93">
        <v>233427.35699999999</v>
      </c>
      <c r="U204" s="93">
        <v>151292.88100000002</v>
      </c>
      <c r="V204" s="94">
        <v>0</v>
      </c>
      <c r="W204" s="24"/>
    </row>
    <row r="205" spans="1:23" x14ac:dyDescent="0.25">
      <c r="A205" s="26"/>
      <c r="B205" s="46" t="s">
        <v>131</v>
      </c>
      <c r="C205" s="95">
        <v>53765.205199999997</v>
      </c>
      <c r="D205" s="95">
        <v>100789.36320000001</v>
      </c>
      <c r="E205" s="95">
        <v>0</v>
      </c>
      <c r="F205" s="95">
        <v>0</v>
      </c>
      <c r="G205" s="95">
        <v>0</v>
      </c>
      <c r="H205" s="95">
        <v>0</v>
      </c>
      <c r="I205" s="95">
        <v>0</v>
      </c>
      <c r="J205" s="95">
        <v>0</v>
      </c>
      <c r="K205" s="95">
        <v>0</v>
      </c>
      <c r="L205" s="95">
        <v>0</v>
      </c>
      <c r="M205" s="95">
        <v>0</v>
      </c>
      <c r="N205" s="95">
        <v>0</v>
      </c>
      <c r="O205" s="95">
        <v>0</v>
      </c>
      <c r="P205" s="95">
        <v>0</v>
      </c>
      <c r="Q205" s="95">
        <v>0</v>
      </c>
      <c r="R205" s="95">
        <v>0</v>
      </c>
      <c r="S205" s="95">
        <v>0</v>
      </c>
      <c r="T205" s="95">
        <v>0</v>
      </c>
      <c r="U205" s="95">
        <v>469176.71149999998</v>
      </c>
      <c r="V205" s="96">
        <v>5719.0322999999999</v>
      </c>
      <c r="W205" s="24"/>
    </row>
    <row r="206" spans="1:23" x14ac:dyDescent="0.25">
      <c r="A206" s="26"/>
      <c r="B206" s="593" t="s">
        <v>578</v>
      </c>
      <c r="C206" s="593"/>
      <c r="D206" s="593"/>
      <c r="E206" s="593"/>
      <c r="F206" s="593"/>
      <c r="G206" s="593"/>
      <c r="H206" s="593"/>
      <c r="I206" s="593"/>
      <c r="J206" s="593"/>
      <c r="K206" s="593"/>
      <c r="L206" s="593"/>
      <c r="M206" s="593"/>
      <c r="N206" s="593"/>
      <c r="O206" s="593"/>
      <c r="P206" s="593"/>
      <c r="Q206" s="593"/>
      <c r="R206" s="593"/>
      <c r="S206" s="593"/>
      <c r="T206" s="593"/>
      <c r="U206" s="593"/>
      <c r="V206" s="593"/>
      <c r="W206" s="24"/>
    </row>
    <row r="207" spans="1:23" x14ac:dyDescent="0.25">
      <c r="A207" s="26"/>
      <c r="W207" s="24"/>
    </row>
    <row r="208" spans="1:23" x14ac:dyDescent="0.25">
      <c r="A208" s="26"/>
      <c r="B208" s="609" t="s">
        <v>186</v>
      </c>
      <c r="C208" s="610"/>
      <c r="D208" s="610"/>
      <c r="E208" s="610"/>
      <c r="F208" s="610"/>
      <c r="G208" s="610"/>
      <c r="H208" s="610"/>
      <c r="I208" s="610"/>
      <c r="J208" s="610"/>
      <c r="K208" s="610"/>
      <c r="L208" s="610"/>
      <c r="M208" s="610"/>
      <c r="N208" s="610"/>
      <c r="O208" s="610"/>
      <c r="P208" s="610"/>
      <c r="Q208" s="610"/>
      <c r="R208" s="610"/>
      <c r="S208" s="610"/>
      <c r="T208" s="610"/>
      <c r="U208" s="610"/>
      <c r="V208" s="611"/>
      <c r="W208" s="24"/>
    </row>
    <row r="209" spans="1:23" ht="38.25" x14ac:dyDescent="0.25">
      <c r="A209" s="26"/>
      <c r="B209" s="43"/>
      <c r="C209" s="155" t="s">
        <v>132</v>
      </c>
      <c r="D209" s="155" t="s">
        <v>133</v>
      </c>
      <c r="E209" s="155" t="s">
        <v>134</v>
      </c>
      <c r="F209" s="157" t="s">
        <v>135</v>
      </c>
      <c r="G209" s="155" t="s">
        <v>136</v>
      </c>
      <c r="H209" s="155" t="s">
        <v>137</v>
      </c>
      <c r="I209" s="155" t="s">
        <v>138</v>
      </c>
      <c r="J209" s="155" t="s">
        <v>139</v>
      </c>
      <c r="K209" s="155" t="s">
        <v>140</v>
      </c>
      <c r="L209" s="155" t="s">
        <v>141</v>
      </c>
      <c r="M209" s="155" t="s">
        <v>142</v>
      </c>
      <c r="N209" s="155" t="s">
        <v>143</v>
      </c>
      <c r="O209" s="155" t="s">
        <v>144</v>
      </c>
      <c r="P209" s="155" t="s">
        <v>145</v>
      </c>
      <c r="Q209" s="155" t="s">
        <v>146</v>
      </c>
      <c r="R209" s="155" t="s">
        <v>147</v>
      </c>
      <c r="S209" s="155" t="s">
        <v>148</v>
      </c>
      <c r="T209" s="155" t="s">
        <v>149</v>
      </c>
      <c r="U209" s="155" t="s">
        <v>150</v>
      </c>
      <c r="V209" s="156" t="s">
        <v>151</v>
      </c>
      <c r="W209" s="24"/>
    </row>
    <row r="210" spans="1:23" x14ac:dyDescent="0.25">
      <c r="A210" s="26"/>
      <c r="B210" s="44" t="s">
        <v>104</v>
      </c>
      <c r="C210" s="107">
        <v>0</v>
      </c>
      <c r="D210" s="107">
        <v>0</v>
      </c>
      <c r="E210" s="107">
        <v>0</v>
      </c>
      <c r="F210" s="107">
        <v>0</v>
      </c>
      <c r="G210" s="107">
        <v>0</v>
      </c>
      <c r="H210" s="107">
        <v>0</v>
      </c>
      <c r="I210" s="107">
        <v>0</v>
      </c>
      <c r="J210" s="107">
        <v>0</v>
      </c>
      <c r="K210" s="107">
        <v>0</v>
      </c>
      <c r="L210" s="107">
        <v>0</v>
      </c>
      <c r="M210" s="107">
        <v>0</v>
      </c>
      <c r="N210" s="107">
        <v>0</v>
      </c>
      <c r="O210" s="107">
        <v>0</v>
      </c>
      <c r="P210" s="107">
        <v>0</v>
      </c>
      <c r="Q210" s="107">
        <v>0</v>
      </c>
      <c r="R210" s="107">
        <v>0</v>
      </c>
      <c r="S210" s="107">
        <v>0</v>
      </c>
      <c r="T210" s="107">
        <v>15907.729799999999</v>
      </c>
      <c r="U210" s="107">
        <v>413.4819</v>
      </c>
      <c r="V210" s="108">
        <v>18806.524600000001</v>
      </c>
      <c r="W210" s="24"/>
    </row>
    <row r="211" spans="1:23" x14ac:dyDescent="0.25">
      <c r="A211" s="26"/>
      <c r="B211" s="45" t="s">
        <v>105</v>
      </c>
      <c r="C211" s="93">
        <v>0</v>
      </c>
      <c r="D211" s="93">
        <v>0</v>
      </c>
      <c r="E211" s="93">
        <v>0</v>
      </c>
      <c r="F211" s="93">
        <v>0</v>
      </c>
      <c r="G211" s="93">
        <v>0</v>
      </c>
      <c r="H211" s="93">
        <v>0</v>
      </c>
      <c r="I211" s="93">
        <v>0</v>
      </c>
      <c r="J211" s="93">
        <v>0</v>
      </c>
      <c r="K211" s="93">
        <v>0</v>
      </c>
      <c r="L211" s="93">
        <v>0</v>
      </c>
      <c r="M211" s="93">
        <v>0</v>
      </c>
      <c r="N211" s="93">
        <v>0</v>
      </c>
      <c r="O211" s="93">
        <v>0</v>
      </c>
      <c r="P211" s="93">
        <v>0</v>
      </c>
      <c r="Q211" s="93">
        <v>0</v>
      </c>
      <c r="R211" s="93">
        <v>0</v>
      </c>
      <c r="S211" s="93">
        <v>0</v>
      </c>
      <c r="T211" s="93">
        <v>0</v>
      </c>
      <c r="U211" s="93">
        <v>8429.6630000000005</v>
      </c>
      <c r="V211" s="94">
        <v>1403.6964</v>
      </c>
      <c r="W211" s="24"/>
    </row>
    <row r="212" spans="1:23" x14ac:dyDescent="0.25">
      <c r="A212" s="26"/>
      <c r="B212" s="45" t="s">
        <v>106</v>
      </c>
      <c r="C212" s="93">
        <v>0</v>
      </c>
      <c r="D212" s="93">
        <v>0</v>
      </c>
      <c r="E212" s="93">
        <v>0</v>
      </c>
      <c r="F212" s="93">
        <v>0</v>
      </c>
      <c r="G212" s="93">
        <v>0</v>
      </c>
      <c r="H212" s="93">
        <v>0</v>
      </c>
      <c r="I212" s="93">
        <v>0</v>
      </c>
      <c r="J212" s="93">
        <v>2101.537937119017</v>
      </c>
      <c r="K212" s="93">
        <v>0</v>
      </c>
      <c r="L212" s="93">
        <v>0</v>
      </c>
      <c r="M212" s="93">
        <v>0</v>
      </c>
      <c r="N212" s="93">
        <v>0</v>
      </c>
      <c r="O212" s="93">
        <v>0</v>
      </c>
      <c r="P212" s="93">
        <v>0</v>
      </c>
      <c r="Q212" s="93">
        <v>0</v>
      </c>
      <c r="R212" s="93">
        <v>0</v>
      </c>
      <c r="S212" s="93">
        <v>0</v>
      </c>
      <c r="T212" s="93">
        <v>227058.18169999999</v>
      </c>
      <c r="U212" s="93">
        <v>0</v>
      </c>
      <c r="V212" s="94">
        <v>53887.663</v>
      </c>
      <c r="W212" s="24"/>
    </row>
    <row r="213" spans="1:23" x14ac:dyDescent="0.25">
      <c r="A213" s="26"/>
      <c r="B213" s="45" t="s">
        <v>107</v>
      </c>
      <c r="C213" s="93">
        <v>0</v>
      </c>
      <c r="D213" s="93">
        <v>0</v>
      </c>
      <c r="E213" s="93">
        <v>0</v>
      </c>
      <c r="F213" s="93">
        <v>0</v>
      </c>
      <c r="G213" s="93">
        <v>0</v>
      </c>
      <c r="H213" s="93">
        <v>0</v>
      </c>
      <c r="I213" s="93">
        <v>0</v>
      </c>
      <c r="J213" s="93">
        <v>11051.107099999999</v>
      </c>
      <c r="K213" s="93">
        <v>2721.6765999999998</v>
      </c>
      <c r="L213" s="93">
        <v>0</v>
      </c>
      <c r="M213" s="93">
        <v>0</v>
      </c>
      <c r="N213" s="93">
        <v>0</v>
      </c>
      <c r="O213" s="93">
        <v>0</v>
      </c>
      <c r="P213" s="93">
        <v>0</v>
      </c>
      <c r="Q213" s="93">
        <v>0</v>
      </c>
      <c r="R213" s="93">
        <v>0</v>
      </c>
      <c r="S213" s="93">
        <v>0</v>
      </c>
      <c r="T213" s="93">
        <v>49928.7281</v>
      </c>
      <c r="U213" s="93">
        <v>0</v>
      </c>
      <c r="V213" s="94">
        <v>18187.339400000001</v>
      </c>
      <c r="W213" s="24"/>
    </row>
    <row r="214" spans="1:23" x14ac:dyDescent="0.25">
      <c r="A214" s="26"/>
      <c r="B214" s="45" t="s">
        <v>108</v>
      </c>
      <c r="C214" s="93">
        <v>0</v>
      </c>
      <c r="D214" s="93">
        <v>0</v>
      </c>
      <c r="E214" s="93">
        <v>0</v>
      </c>
      <c r="F214" s="93">
        <v>0</v>
      </c>
      <c r="G214" s="93">
        <v>0</v>
      </c>
      <c r="H214" s="93">
        <v>0</v>
      </c>
      <c r="I214" s="93">
        <v>0</v>
      </c>
      <c r="J214" s="93">
        <v>0</v>
      </c>
      <c r="K214" s="93">
        <v>0</v>
      </c>
      <c r="L214" s="93">
        <v>0</v>
      </c>
      <c r="M214" s="93">
        <v>0</v>
      </c>
      <c r="N214" s="93">
        <v>0</v>
      </c>
      <c r="O214" s="93">
        <v>0</v>
      </c>
      <c r="P214" s="93">
        <v>0</v>
      </c>
      <c r="Q214" s="93">
        <v>0</v>
      </c>
      <c r="R214" s="93">
        <v>0</v>
      </c>
      <c r="S214" s="93">
        <v>0</v>
      </c>
      <c r="T214" s="93">
        <v>0</v>
      </c>
      <c r="U214" s="93">
        <v>0</v>
      </c>
      <c r="V214" s="94">
        <v>0</v>
      </c>
      <c r="W214" s="24"/>
    </row>
    <row r="215" spans="1:23" x14ac:dyDescent="0.25">
      <c r="A215" s="26"/>
      <c r="B215" s="45" t="s">
        <v>109</v>
      </c>
      <c r="C215" s="93">
        <v>0</v>
      </c>
      <c r="D215" s="93">
        <v>0</v>
      </c>
      <c r="E215" s="93">
        <v>0</v>
      </c>
      <c r="F215" s="93">
        <v>0</v>
      </c>
      <c r="G215" s="93">
        <v>0</v>
      </c>
      <c r="H215" s="93">
        <v>0</v>
      </c>
      <c r="I215" s="93">
        <v>0</v>
      </c>
      <c r="J215" s="93">
        <v>0</v>
      </c>
      <c r="K215" s="93">
        <v>0</v>
      </c>
      <c r="L215" s="93">
        <v>0</v>
      </c>
      <c r="M215" s="93">
        <v>0</v>
      </c>
      <c r="N215" s="93">
        <v>0</v>
      </c>
      <c r="O215" s="93">
        <v>0</v>
      </c>
      <c r="P215" s="93">
        <v>0</v>
      </c>
      <c r="Q215" s="93">
        <v>0</v>
      </c>
      <c r="R215" s="93">
        <v>0</v>
      </c>
      <c r="S215" s="93">
        <v>0</v>
      </c>
      <c r="T215" s="93">
        <v>46788.017</v>
      </c>
      <c r="U215" s="93">
        <v>0</v>
      </c>
      <c r="V215" s="94">
        <v>7819.1481000000003</v>
      </c>
      <c r="W215" s="24"/>
    </row>
    <row r="216" spans="1:23" x14ac:dyDescent="0.25">
      <c r="A216" s="26"/>
      <c r="B216" s="45" t="s">
        <v>110</v>
      </c>
      <c r="C216" s="93">
        <v>0</v>
      </c>
      <c r="D216" s="93">
        <v>0</v>
      </c>
      <c r="E216" s="93">
        <v>0</v>
      </c>
      <c r="F216" s="93">
        <v>0</v>
      </c>
      <c r="G216" s="93">
        <v>0</v>
      </c>
      <c r="H216" s="93">
        <v>0</v>
      </c>
      <c r="I216" s="93">
        <v>0</v>
      </c>
      <c r="J216" s="93">
        <v>0</v>
      </c>
      <c r="K216" s="93">
        <v>0</v>
      </c>
      <c r="L216" s="93">
        <v>0</v>
      </c>
      <c r="M216" s="93">
        <v>0</v>
      </c>
      <c r="N216" s="93">
        <v>0</v>
      </c>
      <c r="O216" s="93">
        <v>0</v>
      </c>
      <c r="P216" s="93">
        <v>0</v>
      </c>
      <c r="Q216" s="93">
        <v>0</v>
      </c>
      <c r="R216" s="93">
        <v>0</v>
      </c>
      <c r="S216" s="93">
        <v>0</v>
      </c>
      <c r="T216" s="93">
        <v>0</v>
      </c>
      <c r="U216" s="93">
        <v>5936.3667999999998</v>
      </c>
      <c r="V216" s="94">
        <v>0</v>
      </c>
      <c r="W216" s="24"/>
    </row>
    <row r="217" spans="1:23" x14ac:dyDescent="0.25">
      <c r="A217" s="26"/>
      <c r="B217" s="45" t="s">
        <v>111</v>
      </c>
      <c r="C217" s="93">
        <v>0</v>
      </c>
      <c r="D217" s="93">
        <v>0</v>
      </c>
      <c r="E217" s="93">
        <v>0</v>
      </c>
      <c r="F217" s="93">
        <v>0</v>
      </c>
      <c r="G217" s="93">
        <v>0</v>
      </c>
      <c r="H217" s="93">
        <v>0</v>
      </c>
      <c r="I217" s="93">
        <v>0</v>
      </c>
      <c r="J217" s="93">
        <v>0</v>
      </c>
      <c r="K217" s="93">
        <v>0</v>
      </c>
      <c r="L217" s="93">
        <v>0</v>
      </c>
      <c r="M217" s="93">
        <v>0</v>
      </c>
      <c r="N217" s="93">
        <v>0</v>
      </c>
      <c r="O217" s="93">
        <v>0</v>
      </c>
      <c r="P217" s="93">
        <v>0</v>
      </c>
      <c r="Q217" s="93">
        <v>0</v>
      </c>
      <c r="R217" s="93">
        <v>0</v>
      </c>
      <c r="S217" s="93">
        <v>0</v>
      </c>
      <c r="T217" s="93">
        <v>346005.16070000001</v>
      </c>
      <c r="U217" s="93">
        <v>0</v>
      </c>
      <c r="V217" s="94">
        <v>0</v>
      </c>
      <c r="W217" s="24"/>
    </row>
    <row r="218" spans="1:23" x14ac:dyDescent="0.25">
      <c r="A218" s="26"/>
      <c r="B218" s="45" t="s">
        <v>112</v>
      </c>
      <c r="C218" s="93">
        <v>0</v>
      </c>
      <c r="D218" s="93">
        <v>0</v>
      </c>
      <c r="E218" s="93">
        <v>0</v>
      </c>
      <c r="F218" s="93">
        <v>0</v>
      </c>
      <c r="G218" s="93">
        <v>0</v>
      </c>
      <c r="H218" s="93">
        <v>0</v>
      </c>
      <c r="I218" s="93">
        <v>0</v>
      </c>
      <c r="J218" s="93">
        <v>0</v>
      </c>
      <c r="K218" s="93">
        <v>0</v>
      </c>
      <c r="L218" s="93">
        <v>0</v>
      </c>
      <c r="M218" s="93">
        <v>0</v>
      </c>
      <c r="N218" s="93">
        <v>0</v>
      </c>
      <c r="O218" s="93">
        <v>0</v>
      </c>
      <c r="P218" s="93">
        <v>0</v>
      </c>
      <c r="Q218" s="93">
        <v>0</v>
      </c>
      <c r="R218" s="93">
        <v>0</v>
      </c>
      <c r="S218" s="93">
        <v>0</v>
      </c>
      <c r="T218" s="93">
        <v>782.29700000000003</v>
      </c>
      <c r="U218" s="93">
        <v>0</v>
      </c>
      <c r="V218" s="94">
        <v>0</v>
      </c>
      <c r="W218" s="24"/>
    </row>
    <row r="219" spans="1:23" x14ac:dyDescent="0.25">
      <c r="A219" s="26"/>
      <c r="B219" s="45" t="s">
        <v>113</v>
      </c>
      <c r="C219" s="93">
        <v>0</v>
      </c>
      <c r="D219" s="93">
        <v>0</v>
      </c>
      <c r="E219" s="93">
        <v>0</v>
      </c>
      <c r="F219" s="93">
        <v>0</v>
      </c>
      <c r="G219" s="93">
        <v>0</v>
      </c>
      <c r="H219" s="93">
        <v>0</v>
      </c>
      <c r="I219" s="93">
        <v>0</v>
      </c>
      <c r="J219" s="93">
        <v>80855.584300000002</v>
      </c>
      <c r="K219" s="93">
        <v>6799.3540999999996</v>
      </c>
      <c r="L219" s="93">
        <v>0</v>
      </c>
      <c r="M219" s="93">
        <v>0</v>
      </c>
      <c r="N219" s="93">
        <v>0</v>
      </c>
      <c r="O219" s="93">
        <v>0</v>
      </c>
      <c r="P219" s="93">
        <v>0</v>
      </c>
      <c r="Q219" s="93">
        <v>0</v>
      </c>
      <c r="R219" s="93">
        <v>0</v>
      </c>
      <c r="S219" s="93">
        <v>0</v>
      </c>
      <c r="T219" s="93">
        <v>0</v>
      </c>
      <c r="U219" s="93">
        <v>206569.97450000001</v>
      </c>
      <c r="V219" s="94">
        <v>38841.830999999998</v>
      </c>
      <c r="W219" s="24"/>
    </row>
    <row r="220" spans="1:23" x14ac:dyDescent="0.25">
      <c r="A220" s="26"/>
      <c r="B220" s="45" t="s">
        <v>114</v>
      </c>
      <c r="C220" s="93">
        <v>0</v>
      </c>
      <c r="D220" s="93">
        <v>0</v>
      </c>
      <c r="E220" s="93">
        <v>0</v>
      </c>
      <c r="F220" s="93">
        <v>0</v>
      </c>
      <c r="G220" s="93">
        <v>0</v>
      </c>
      <c r="H220" s="93">
        <v>0</v>
      </c>
      <c r="I220" s="93">
        <v>0</v>
      </c>
      <c r="J220" s="93">
        <v>0</v>
      </c>
      <c r="K220" s="93">
        <v>0</v>
      </c>
      <c r="L220" s="93">
        <v>0</v>
      </c>
      <c r="M220" s="93">
        <v>0</v>
      </c>
      <c r="N220" s="93">
        <v>0</v>
      </c>
      <c r="O220" s="93">
        <v>0</v>
      </c>
      <c r="P220" s="93">
        <v>0</v>
      </c>
      <c r="Q220" s="93">
        <v>0</v>
      </c>
      <c r="R220" s="93">
        <v>0</v>
      </c>
      <c r="S220" s="93">
        <v>0</v>
      </c>
      <c r="T220" s="93">
        <v>6329.5298000000003</v>
      </c>
      <c r="U220" s="93">
        <v>81539.1777</v>
      </c>
      <c r="V220" s="94">
        <v>6446.7719999999999</v>
      </c>
      <c r="W220" s="24"/>
    </row>
    <row r="221" spans="1:23" x14ac:dyDescent="0.25">
      <c r="A221" s="26"/>
      <c r="B221" s="45" t="s">
        <v>115</v>
      </c>
      <c r="C221" s="93">
        <v>0</v>
      </c>
      <c r="D221" s="93">
        <v>0</v>
      </c>
      <c r="E221" s="93">
        <v>0</v>
      </c>
      <c r="F221" s="93">
        <v>0</v>
      </c>
      <c r="G221" s="93">
        <v>0</v>
      </c>
      <c r="H221" s="93">
        <v>0</v>
      </c>
      <c r="I221" s="93">
        <v>0</v>
      </c>
      <c r="J221" s="93">
        <v>176569.7556</v>
      </c>
      <c r="K221" s="93">
        <v>9988.3641000000007</v>
      </c>
      <c r="L221" s="93">
        <v>0</v>
      </c>
      <c r="M221" s="93">
        <v>0</v>
      </c>
      <c r="N221" s="93">
        <v>0</v>
      </c>
      <c r="O221" s="93">
        <v>0</v>
      </c>
      <c r="P221" s="93">
        <v>0</v>
      </c>
      <c r="Q221" s="93">
        <v>0</v>
      </c>
      <c r="R221" s="93">
        <v>0</v>
      </c>
      <c r="S221" s="93">
        <v>0</v>
      </c>
      <c r="T221" s="93">
        <v>22640.8992</v>
      </c>
      <c r="U221" s="93">
        <v>0</v>
      </c>
      <c r="V221" s="94">
        <v>0</v>
      </c>
      <c r="W221" s="24"/>
    </row>
    <row r="222" spans="1:23" x14ac:dyDescent="0.25">
      <c r="A222" s="26"/>
      <c r="B222" s="45" t="s">
        <v>116</v>
      </c>
      <c r="C222" s="93">
        <v>0</v>
      </c>
      <c r="D222" s="93">
        <v>0</v>
      </c>
      <c r="E222" s="93">
        <v>0</v>
      </c>
      <c r="F222" s="93">
        <v>0</v>
      </c>
      <c r="G222" s="93">
        <v>0</v>
      </c>
      <c r="H222" s="93">
        <v>0</v>
      </c>
      <c r="I222" s="93">
        <v>0</v>
      </c>
      <c r="J222" s="93">
        <v>0</v>
      </c>
      <c r="K222" s="93">
        <v>0</v>
      </c>
      <c r="L222" s="93">
        <v>0</v>
      </c>
      <c r="M222" s="93">
        <v>0</v>
      </c>
      <c r="N222" s="93">
        <v>0</v>
      </c>
      <c r="O222" s="93">
        <v>0</v>
      </c>
      <c r="P222" s="93">
        <v>0</v>
      </c>
      <c r="Q222" s="93">
        <v>0</v>
      </c>
      <c r="R222" s="93">
        <v>0</v>
      </c>
      <c r="S222" s="93">
        <v>0</v>
      </c>
      <c r="T222" s="93">
        <v>42317.165399999998</v>
      </c>
      <c r="U222" s="93">
        <v>0</v>
      </c>
      <c r="V222" s="94">
        <v>0</v>
      </c>
      <c r="W222" s="24"/>
    </row>
    <row r="223" spans="1:23" x14ac:dyDescent="0.25">
      <c r="A223" s="26"/>
      <c r="B223" s="45" t="s">
        <v>117</v>
      </c>
      <c r="C223" s="93">
        <v>0</v>
      </c>
      <c r="D223" s="93">
        <v>0</v>
      </c>
      <c r="E223" s="93">
        <v>0</v>
      </c>
      <c r="F223" s="93">
        <v>0</v>
      </c>
      <c r="G223" s="93">
        <v>0</v>
      </c>
      <c r="H223" s="93">
        <v>0</v>
      </c>
      <c r="I223" s="93">
        <v>0</v>
      </c>
      <c r="J223" s="93">
        <v>0</v>
      </c>
      <c r="K223" s="93">
        <v>0</v>
      </c>
      <c r="L223" s="93">
        <v>0</v>
      </c>
      <c r="M223" s="93">
        <v>0</v>
      </c>
      <c r="N223" s="93">
        <v>0</v>
      </c>
      <c r="O223" s="93">
        <v>0</v>
      </c>
      <c r="P223" s="93">
        <v>0</v>
      </c>
      <c r="Q223" s="93">
        <v>0</v>
      </c>
      <c r="R223" s="93">
        <v>0</v>
      </c>
      <c r="S223" s="93">
        <v>0</v>
      </c>
      <c r="T223" s="93">
        <v>0</v>
      </c>
      <c r="U223" s="93">
        <v>1333082.4839999999</v>
      </c>
      <c r="V223" s="94">
        <v>19025.154999999999</v>
      </c>
      <c r="W223" s="24"/>
    </row>
    <row r="224" spans="1:23" x14ac:dyDescent="0.25">
      <c r="A224" s="26"/>
      <c r="B224" s="45" t="s">
        <v>118</v>
      </c>
      <c r="C224" s="93">
        <v>0</v>
      </c>
      <c r="D224" s="93">
        <v>0</v>
      </c>
      <c r="E224" s="93">
        <v>0</v>
      </c>
      <c r="F224" s="93">
        <v>0</v>
      </c>
      <c r="G224" s="93">
        <v>0</v>
      </c>
      <c r="H224" s="93">
        <v>0</v>
      </c>
      <c r="I224" s="93">
        <v>0</v>
      </c>
      <c r="J224" s="93">
        <v>61469.8344</v>
      </c>
      <c r="K224" s="93">
        <v>31761.240300000001</v>
      </c>
      <c r="L224" s="93">
        <v>0</v>
      </c>
      <c r="M224" s="93">
        <v>0</v>
      </c>
      <c r="N224" s="93">
        <v>0</v>
      </c>
      <c r="O224" s="93">
        <v>0</v>
      </c>
      <c r="P224" s="93">
        <v>0</v>
      </c>
      <c r="Q224" s="93">
        <v>0</v>
      </c>
      <c r="R224" s="93">
        <v>0</v>
      </c>
      <c r="S224" s="93">
        <v>0</v>
      </c>
      <c r="T224" s="93">
        <v>0</v>
      </c>
      <c r="U224" s="93">
        <v>23108.267400000001</v>
      </c>
      <c r="V224" s="94">
        <v>3601.6621</v>
      </c>
      <c r="W224" s="24"/>
    </row>
    <row r="225" spans="1:23" x14ac:dyDescent="0.25">
      <c r="A225" s="26"/>
      <c r="B225" s="45" t="s">
        <v>119</v>
      </c>
      <c r="C225" s="93">
        <v>0</v>
      </c>
      <c r="D225" s="93">
        <v>0</v>
      </c>
      <c r="E225" s="93">
        <v>0</v>
      </c>
      <c r="F225" s="93">
        <v>0</v>
      </c>
      <c r="G225" s="93">
        <v>0</v>
      </c>
      <c r="H225" s="93">
        <v>0</v>
      </c>
      <c r="I225" s="93">
        <v>0</v>
      </c>
      <c r="J225" s="93">
        <v>0</v>
      </c>
      <c r="K225" s="93">
        <v>0</v>
      </c>
      <c r="L225" s="93">
        <v>0</v>
      </c>
      <c r="M225" s="93">
        <v>0</v>
      </c>
      <c r="N225" s="93">
        <v>0</v>
      </c>
      <c r="O225" s="93">
        <v>0</v>
      </c>
      <c r="P225" s="93">
        <v>0</v>
      </c>
      <c r="Q225" s="93">
        <v>0</v>
      </c>
      <c r="R225" s="93">
        <v>0</v>
      </c>
      <c r="S225" s="93">
        <v>0</v>
      </c>
      <c r="T225" s="93">
        <v>569148.99600000004</v>
      </c>
      <c r="U225" s="93">
        <v>0</v>
      </c>
      <c r="V225" s="94">
        <v>0</v>
      </c>
      <c r="W225" s="24"/>
    </row>
    <row r="226" spans="1:23" x14ac:dyDescent="0.25">
      <c r="A226" s="26"/>
      <c r="B226" s="45" t="s">
        <v>120</v>
      </c>
      <c r="C226" s="93">
        <v>0</v>
      </c>
      <c r="D226" s="93">
        <v>0</v>
      </c>
      <c r="E226" s="93">
        <v>0</v>
      </c>
      <c r="F226" s="93">
        <v>0</v>
      </c>
      <c r="G226" s="93">
        <v>0</v>
      </c>
      <c r="H226" s="93">
        <v>0</v>
      </c>
      <c r="I226" s="93">
        <v>0</v>
      </c>
      <c r="J226" s="93">
        <v>0</v>
      </c>
      <c r="K226" s="93">
        <v>0</v>
      </c>
      <c r="L226" s="93">
        <v>0</v>
      </c>
      <c r="M226" s="93">
        <v>0</v>
      </c>
      <c r="N226" s="93">
        <v>0</v>
      </c>
      <c r="O226" s="93">
        <v>0</v>
      </c>
      <c r="P226" s="93">
        <v>0</v>
      </c>
      <c r="Q226" s="93">
        <v>0</v>
      </c>
      <c r="R226" s="93">
        <v>0</v>
      </c>
      <c r="S226" s="93">
        <v>0</v>
      </c>
      <c r="T226" s="93">
        <v>548412.80740000005</v>
      </c>
      <c r="U226" s="93">
        <v>0</v>
      </c>
      <c r="V226" s="94">
        <v>0</v>
      </c>
      <c r="W226" s="24"/>
    </row>
    <row r="227" spans="1:23" x14ac:dyDescent="0.25">
      <c r="A227" s="26"/>
      <c r="B227" s="45" t="s">
        <v>121</v>
      </c>
      <c r="C227" s="93">
        <v>0</v>
      </c>
      <c r="D227" s="93">
        <v>0</v>
      </c>
      <c r="E227" s="93">
        <v>0</v>
      </c>
      <c r="F227" s="93">
        <v>0</v>
      </c>
      <c r="G227" s="93">
        <v>0</v>
      </c>
      <c r="H227" s="93">
        <v>0</v>
      </c>
      <c r="I227" s="93">
        <v>0</v>
      </c>
      <c r="J227" s="93">
        <v>0</v>
      </c>
      <c r="K227" s="93">
        <v>0</v>
      </c>
      <c r="L227" s="93">
        <v>0</v>
      </c>
      <c r="M227" s="93">
        <v>0</v>
      </c>
      <c r="N227" s="93">
        <v>0</v>
      </c>
      <c r="O227" s="93">
        <v>0</v>
      </c>
      <c r="P227" s="93">
        <v>0</v>
      </c>
      <c r="Q227" s="93">
        <v>0</v>
      </c>
      <c r="R227" s="93">
        <v>0</v>
      </c>
      <c r="S227" s="93">
        <v>0</v>
      </c>
      <c r="T227" s="93">
        <v>0</v>
      </c>
      <c r="U227" s="93">
        <v>7.7140000000000004</v>
      </c>
      <c r="V227" s="94">
        <v>0</v>
      </c>
      <c r="W227" s="24"/>
    </row>
    <row r="228" spans="1:23" x14ac:dyDescent="0.25">
      <c r="A228" s="26"/>
      <c r="B228" s="45" t="s">
        <v>122</v>
      </c>
      <c r="C228" s="93">
        <v>0</v>
      </c>
      <c r="D228" s="93">
        <v>0</v>
      </c>
      <c r="E228" s="93">
        <v>0</v>
      </c>
      <c r="F228" s="93">
        <v>0</v>
      </c>
      <c r="G228" s="93">
        <v>0</v>
      </c>
      <c r="H228" s="93">
        <v>0</v>
      </c>
      <c r="I228" s="93">
        <v>0</v>
      </c>
      <c r="J228" s="93">
        <v>0</v>
      </c>
      <c r="K228" s="93">
        <v>0</v>
      </c>
      <c r="L228" s="93">
        <v>0</v>
      </c>
      <c r="M228" s="93">
        <v>0</v>
      </c>
      <c r="N228" s="93">
        <v>0</v>
      </c>
      <c r="O228" s="93">
        <v>0</v>
      </c>
      <c r="P228" s="93">
        <v>0</v>
      </c>
      <c r="Q228" s="93">
        <v>0</v>
      </c>
      <c r="R228" s="93">
        <v>0</v>
      </c>
      <c r="S228" s="93">
        <v>0</v>
      </c>
      <c r="T228" s="93">
        <v>0</v>
      </c>
      <c r="U228" s="93">
        <v>0</v>
      </c>
      <c r="V228" s="94">
        <v>0</v>
      </c>
      <c r="W228" s="24"/>
    </row>
    <row r="229" spans="1:23" x14ac:dyDescent="0.25">
      <c r="A229" s="26"/>
      <c r="B229" s="45" t="s">
        <v>123</v>
      </c>
      <c r="C229" s="93">
        <v>0</v>
      </c>
      <c r="D229" s="93">
        <v>0</v>
      </c>
      <c r="E229" s="93">
        <v>0</v>
      </c>
      <c r="F229" s="93">
        <v>0</v>
      </c>
      <c r="G229" s="93">
        <v>0</v>
      </c>
      <c r="H229" s="93">
        <v>0</v>
      </c>
      <c r="I229" s="93">
        <v>0</v>
      </c>
      <c r="J229" s="93">
        <v>0</v>
      </c>
      <c r="K229" s="93">
        <v>0</v>
      </c>
      <c r="L229" s="93">
        <v>0</v>
      </c>
      <c r="M229" s="93">
        <v>0</v>
      </c>
      <c r="N229" s="93">
        <v>0</v>
      </c>
      <c r="O229" s="93">
        <v>0</v>
      </c>
      <c r="P229" s="93">
        <v>0</v>
      </c>
      <c r="Q229" s="93">
        <v>0</v>
      </c>
      <c r="R229" s="93">
        <v>0</v>
      </c>
      <c r="S229" s="93">
        <v>0</v>
      </c>
      <c r="T229" s="93">
        <v>0</v>
      </c>
      <c r="U229" s="93">
        <v>12171.140100000001</v>
      </c>
      <c r="V229" s="94">
        <v>0</v>
      </c>
      <c r="W229" s="24"/>
    </row>
    <row r="230" spans="1:23" x14ac:dyDescent="0.25">
      <c r="A230" s="26"/>
      <c r="B230" s="45" t="s">
        <v>124</v>
      </c>
      <c r="C230" s="93">
        <v>0</v>
      </c>
      <c r="D230" s="93">
        <v>0</v>
      </c>
      <c r="E230" s="93">
        <v>0</v>
      </c>
      <c r="F230" s="93">
        <v>0</v>
      </c>
      <c r="G230" s="93">
        <v>0</v>
      </c>
      <c r="H230" s="93">
        <v>0</v>
      </c>
      <c r="I230" s="93">
        <v>0</v>
      </c>
      <c r="J230" s="93">
        <v>0</v>
      </c>
      <c r="K230" s="93">
        <v>0</v>
      </c>
      <c r="L230" s="93">
        <v>0</v>
      </c>
      <c r="M230" s="93">
        <v>0</v>
      </c>
      <c r="N230" s="93">
        <v>0</v>
      </c>
      <c r="O230" s="93">
        <v>0</v>
      </c>
      <c r="P230" s="93">
        <v>0</v>
      </c>
      <c r="Q230" s="93">
        <v>0</v>
      </c>
      <c r="R230" s="93">
        <v>0</v>
      </c>
      <c r="S230" s="93">
        <v>0</v>
      </c>
      <c r="T230" s="93">
        <v>646948.30909999995</v>
      </c>
      <c r="U230" s="93">
        <v>26517.005700000002</v>
      </c>
      <c r="V230" s="94">
        <v>1402.0499</v>
      </c>
      <c r="W230" s="24"/>
    </row>
    <row r="231" spans="1:23" x14ac:dyDescent="0.25">
      <c r="A231" s="26"/>
      <c r="B231" s="45" t="s">
        <v>125</v>
      </c>
      <c r="C231" s="93">
        <v>0</v>
      </c>
      <c r="D231" s="93">
        <v>0</v>
      </c>
      <c r="E231" s="93">
        <v>0</v>
      </c>
      <c r="F231" s="93">
        <v>0</v>
      </c>
      <c r="G231" s="93">
        <v>0</v>
      </c>
      <c r="H231" s="93">
        <v>0</v>
      </c>
      <c r="I231" s="93">
        <v>0</v>
      </c>
      <c r="J231" s="93">
        <v>493123.74969999999</v>
      </c>
      <c r="K231" s="93">
        <v>122696.0001</v>
      </c>
      <c r="L231" s="93">
        <v>0</v>
      </c>
      <c r="M231" s="93">
        <v>0</v>
      </c>
      <c r="N231" s="93">
        <v>0</v>
      </c>
      <c r="O231" s="93">
        <v>0</v>
      </c>
      <c r="P231" s="93">
        <v>0</v>
      </c>
      <c r="Q231" s="93">
        <v>0</v>
      </c>
      <c r="R231" s="93">
        <v>0</v>
      </c>
      <c r="S231" s="93">
        <v>0</v>
      </c>
      <c r="T231" s="93">
        <v>0</v>
      </c>
      <c r="U231" s="93">
        <v>596.25819999999999</v>
      </c>
      <c r="V231" s="94">
        <v>0</v>
      </c>
      <c r="W231" s="24"/>
    </row>
    <row r="232" spans="1:23" x14ac:dyDescent="0.25">
      <c r="A232" s="26"/>
      <c r="B232" s="45" t="s">
        <v>126</v>
      </c>
      <c r="C232" s="93">
        <v>0</v>
      </c>
      <c r="D232" s="93">
        <v>0</v>
      </c>
      <c r="E232" s="93">
        <v>0</v>
      </c>
      <c r="F232" s="93">
        <v>0</v>
      </c>
      <c r="G232" s="93">
        <v>0</v>
      </c>
      <c r="H232" s="93">
        <v>0</v>
      </c>
      <c r="I232" s="93">
        <v>0</v>
      </c>
      <c r="J232" s="93">
        <v>0</v>
      </c>
      <c r="K232" s="93">
        <v>0</v>
      </c>
      <c r="L232" s="93">
        <v>0</v>
      </c>
      <c r="M232" s="93">
        <v>0</v>
      </c>
      <c r="N232" s="93">
        <v>0</v>
      </c>
      <c r="O232" s="93">
        <v>0</v>
      </c>
      <c r="P232" s="93">
        <v>0</v>
      </c>
      <c r="Q232" s="93">
        <v>0</v>
      </c>
      <c r="R232" s="93">
        <v>10075.348599999999</v>
      </c>
      <c r="S232" s="93">
        <v>0</v>
      </c>
      <c r="T232" s="93">
        <v>139103.761</v>
      </c>
      <c r="U232" s="93">
        <v>0</v>
      </c>
      <c r="V232" s="94">
        <v>16349.140799999999</v>
      </c>
      <c r="W232" s="24"/>
    </row>
    <row r="233" spans="1:23" x14ac:dyDescent="0.25">
      <c r="A233" s="26"/>
      <c r="B233" s="45" t="s">
        <v>127</v>
      </c>
      <c r="C233" s="93">
        <v>0</v>
      </c>
      <c r="D233" s="93">
        <v>0</v>
      </c>
      <c r="E233" s="93">
        <v>0</v>
      </c>
      <c r="F233" s="93">
        <v>0</v>
      </c>
      <c r="G233" s="93">
        <v>0</v>
      </c>
      <c r="H233" s="93">
        <v>0</v>
      </c>
      <c r="I233" s="93">
        <v>0</v>
      </c>
      <c r="J233" s="93">
        <v>0</v>
      </c>
      <c r="K233" s="93">
        <v>0</v>
      </c>
      <c r="L233" s="93">
        <v>0</v>
      </c>
      <c r="M233" s="93">
        <v>0</v>
      </c>
      <c r="N233" s="93">
        <v>0</v>
      </c>
      <c r="O233" s="93">
        <v>0</v>
      </c>
      <c r="P233" s="93">
        <v>0</v>
      </c>
      <c r="Q233" s="93">
        <v>0</v>
      </c>
      <c r="R233" s="93">
        <v>0</v>
      </c>
      <c r="S233" s="93">
        <v>0</v>
      </c>
      <c r="T233" s="93">
        <v>31014.019199999999</v>
      </c>
      <c r="U233" s="93">
        <v>0</v>
      </c>
      <c r="V233" s="94">
        <v>11377.799300000001</v>
      </c>
      <c r="W233" s="24"/>
    </row>
    <row r="234" spans="1:23" x14ac:dyDescent="0.25">
      <c r="A234" s="26"/>
      <c r="B234" s="45" t="s">
        <v>128</v>
      </c>
      <c r="C234" s="93">
        <v>0</v>
      </c>
      <c r="D234" s="93">
        <v>0</v>
      </c>
      <c r="E234" s="93">
        <v>0</v>
      </c>
      <c r="F234" s="93">
        <v>0</v>
      </c>
      <c r="G234" s="93">
        <v>0</v>
      </c>
      <c r="H234" s="93">
        <v>0</v>
      </c>
      <c r="I234" s="93">
        <v>0</v>
      </c>
      <c r="J234" s="93">
        <v>5.4188999999999998</v>
      </c>
      <c r="K234" s="93">
        <v>0</v>
      </c>
      <c r="L234" s="93">
        <v>0</v>
      </c>
      <c r="M234" s="93">
        <v>0</v>
      </c>
      <c r="N234" s="93">
        <v>0</v>
      </c>
      <c r="O234" s="93">
        <v>0</v>
      </c>
      <c r="P234" s="93">
        <v>0</v>
      </c>
      <c r="Q234" s="93">
        <v>0</v>
      </c>
      <c r="R234" s="93">
        <v>0</v>
      </c>
      <c r="S234" s="93">
        <v>0</v>
      </c>
      <c r="T234" s="93">
        <v>12191.6301</v>
      </c>
      <c r="U234" s="93">
        <v>0</v>
      </c>
      <c r="V234" s="94">
        <v>1286.1311000000001</v>
      </c>
      <c r="W234" s="24"/>
    </row>
    <row r="235" spans="1:23" x14ac:dyDescent="0.25">
      <c r="A235" s="26"/>
      <c r="B235" s="45" t="s">
        <v>129</v>
      </c>
      <c r="C235" s="93">
        <v>0</v>
      </c>
      <c r="D235" s="93">
        <v>0</v>
      </c>
      <c r="E235" s="93">
        <v>0</v>
      </c>
      <c r="F235" s="93">
        <v>0</v>
      </c>
      <c r="G235" s="93">
        <v>0</v>
      </c>
      <c r="H235" s="93">
        <v>0</v>
      </c>
      <c r="I235" s="93">
        <v>0</v>
      </c>
      <c r="J235" s="93">
        <v>952804.73609999998</v>
      </c>
      <c r="K235" s="93">
        <v>271753.04239999998</v>
      </c>
      <c r="L235" s="93">
        <v>0</v>
      </c>
      <c r="M235" s="93">
        <v>0</v>
      </c>
      <c r="N235" s="93">
        <v>0</v>
      </c>
      <c r="O235" s="93">
        <v>0</v>
      </c>
      <c r="P235" s="93">
        <v>0</v>
      </c>
      <c r="Q235" s="93">
        <v>0</v>
      </c>
      <c r="R235" s="93">
        <v>0</v>
      </c>
      <c r="S235" s="93">
        <v>0</v>
      </c>
      <c r="T235" s="93">
        <v>0</v>
      </c>
      <c r="U235" s="93">
        <v>866.49779999999998</v>
      </c>
      <c r="V235" s="94">
        <v>927.82010000000002</v>
      </c>
      <c r="W235" s="24"/>
    </row>
    <row r="236" spans="1:23" x14ac:dyDescent="0.25">
      <c r="A236" s="26"/>
      <c r="B236" s="45" t="s">
        <v>130</v>
      </c>
      <c r="C236" s="93">
        <v>0</v>
      </c>
      <c r="D236" s="93">
        <v>0</v>
      </c>
      <c r="E236" s="93">
        <v>0</v>
      </c>
      <c r="F236" s="93">
        <v>0</v>
      </c>
      <c r="G236" s="93">
        <v>0</v>
      </c>
      <c r="H236" s="93">
        <v>0</v>
      </c>
      <c r="I236" s="93">
        <v>0</v>
      </c>
      <c r="J236" s="93">
        <v>0</v>
      </c>
      <c r="K236" s="93">
        <v>0</v>
      </c>
      <c r="L236" s="93">
        <v>0</v>
      </c>
      <c r="M236" s="93">
        <v>0</v>
      </c>
      <c r="N236" s="93">
        <v>0</v>
      </c>
      <c r="O236" s="93">
        <v>0</v>
      </c>
      <c r="P236" s="93">
        <v>0</v>
      </c>
      <c r="Q236" s="93">
        <v>0</v>
      </c>
      <c r="R236" s="93">
        <v>0</v>
      </c>
      <c r="S236" s="93">
        <v>0</v>
      </c>
      <c r="T236" s="93">
        <v>37939.442999999999</v>
      </c>
      <c r="U236" s="93">
        <v>23369.146799999999</v>
      </c>
      <c r="V236" s="94">
        <v>0</v>
      </c>
    </row>
    <row r="237" spans="1:23" x14ac:dyDescent="0.25">
      <c r="A237" s="26"/>
      <c r="B237" s="46" t="s">
        <v>131</v>
      </c>
      <c r="C237" s="95">
        <v>31.686299999999999</v>
      </c>
      <c r="D237" s="95">
        <v>1370.3578</v>
      </c>
      <c r="E237" s="95">
        <v>0</v>
      </c>
      <c r="F237" s="95">
        <v>0</v>
      </c>
      <c r="G237" s="95">
        <v>0</v>
      </c>
      <c r="H237" s="95">
        <v>0</v>
      </c>
      <c r="I237" s="95">
        <v>0</v>
      </c>
      <c r="J237" s="95">
        <v>0</v>
      </c>
      <c r="K237" s="95">
        <v>0</v>
      </c>
      <c r="L237" s="95">
        <v>0</v>
      </c>
      <c r="M237" s="95">
        <v>0</v>
      </c>
      <c r="N237" s="95">
        <v>0</v>
      </c>
      <c r="O237" s="95">
        <v>0</v>
      </c>
      <c r="P237" s="95">
        <v>0</v>
      </c>
      <c r="Q237" s="95">
        <v>0</v>
      </c>
      <c r="R237" s="95">
        <v>0</v>
      </c>
      <c r="S237" s="95">
        <v>0</v>
      </c>
      <c r="T237" s="95">
        <v>0</v>
      </c>
      <c r="U237" s="95">
        <v>877698.01190000004</v>
      </c>
      <c r="V237" s="96">
        <v>1876.7760000000001</v>
      </c>
    </row>
    <row r="238" spans="1:23" x14ac:dyDescent="0.25">
      <c r="B238" s="593" t="s">
        <v>578</v>
      </c>
      <c r="C238" s="593"/>
      <c r="D238" s="593"/>
      <c r="E238" s="593"/>
      <c r="F238" s="593"/>
      <c r="G238" s="593"/>
      <c r="H238" s="593"/>
      <c r="I238" s="593"/>
      <c r="J238" s="593"/>
      <c r="K238" s="593"/>
      <c r="L238" s="593"/>
      <c r="M238" s="593"/>
      <c r="N238" s="593"/>
      <c r="O238" s="593"/>
      <c r="P238" s="593"/>
      <c r="Q238" s="593"/>
      <c r="R238" s="593"/>
      <c r="S238" s="593"/>
      <c r="T238" s="593"/>
      <c r="U238" s="593"/>
      <c r="V238" s="593"/>
    </row>
  </sheetData>
  <mergeCells count="25">
    <mergeCell ref="B208:V208"/>
    <mergeCell ref="B144:V144"/>
    <mergeCell ref="B176:V176"/>
    <mergeCell ref="B43:I43"/>
    <mergeCell ref="B6:H6"/>
    <mergeCell ref="B7:H7"/>
    <mergeCell ref="B238:V238"/>
    <mergeCell ref="B1:H1"/>
    <mergeCell ref="B2:H2"/>
    <mergeCell ref="B3:H3"/>
    <mergeCell ref="D10:I10"/>
    <mergeCell ref="B12:B13"/>
    <mergeCell ref="C10:C11"/>
    <mergeCell ref="B10:B11"/>
    <mergeCell ref="C12:I12"/>
    <mergeCell ref="C13:G13"/>
    <mergeCell ref="B4:H4"/>
    <mergeCell ref="B5:H5"/>
    <mergeCell ref="B8:H8"/>
    <mergeCell ref="B142:V142"/>
    <mergeCell ref="B174:V174"/>
    <mergeCell ref="B206:V206"/>
    <mergeCell ref="B45:V45"/>
    <mergeCell ref="B80:V80"/>
    <mergeCell ref="B112:V1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B2:X6"/>
  <sheetViews>
    <sheetView topLeftCell="C1" zoomScale="88" zoomScaleNormal="88" workbookViewId="0"/>
  </sheetViews>
  <sheetFormatPr defaultRowHeight="15" x14ac:dyDescent="0.25"/>
  <cols>
    <col min="24" max="24" width="3.85546875" customWidth="1"/>
  </cols>
  <sheetData>
    <row r="2" spans="2:24" x14ac:dyDescent="0.25">
      <c r="B2" s="433" t="s">
        <v>74</v>
      </c>
      <c r="C2" s="434"/>
      <c r="D2" s="434"/>
      <c r="E2" s="434"/>
      <c r="F2" s="434"/>
      <c r="G2" s="434"/>
      <c r="H2" s="531"/>
      <c r="J2" s="433" t="s">
        <v>85</v>
      </c>
      <c r="K2" s="434"/>
      <c r="L2" s="434"/>
      <c r="M2" s="434"/>
      <c r="N2" s="434"/>
      <c r="O2" s="434"/>
      <c r="P2" s="531"/>
      <c r="R2" s="433" t="s">
        <v>91</v>
      </c>
      <c r="S2" s="434"/>
      <c r="T2" s="434"/>
      <c r="U2" s="434"/>
      <c r="V2" s="434"/>
      <c r="W2" s="434"/>
      <c r="X2" s="531"/>
    </row>
    <row r="3" spans="2:24" ht="350.45" customHeight="1" x14ac:dyDescent="0.25">
      <c r="B3" s="532" t="s">
        <v>77</v>
      </c>
      <c r="C3" s="533"/>
      <c r="D3" s="533"/>
      <c r="E3" s="533"/>
      <c r="F3" s="533"/>
      <c r="G3" s="533"/>
      <c r="H3" s="534"/>
      <c r="J3" s="532" t="s">
        <v>87</v>
      </c>
      <c r="K3" s="533"/>
      <c r="L3" s="533"/>
      <c r="M3" s="533"/>
      <c r="N3" s="533"/>
      <c r="O3" s="533"/>
      <c r="P3" s="534"/>
      <c r="R3" s="532" t="s">
        <v>271</v>
      </c>
      <c r="S3" s="533"/>
      <c r="T3" s="533"/>
      <c r="U3" s="533"/>
      <c r="V3" s="533"/>
      <c r="W3" s="533"/>
      <c r="X3" s="534"/>
    </row>
    <row r="4" spans="2:24" x14ac:dyDescent="0.25">
      <c r="B4" s="556" t="s">
        <v>75</v>
      </c>
      <c r="C4" s="557"/>
      <c r="D4" s="557"/>
      <c r="E4" s="557"/>
      <c r="F4" s="557"/>
      <c r="G4" s="557"/>
      <c r="H4" s="558"/>
      <c r="J4" s="556" t="s">
        <v>86</v>
      </c>
      <c r="K4" s="557"/>
      <c r="L4" s="557"/>
      <c r="M4" s="557"/>
      <c r="N4" s="557"/>
      <c r="O4" s="557"/>
      <c r="P4" s="558"/>
      <c r="R4" s="556" t="s">
        <v>92</v>
      </c>
      <c r="S4" s="557"/>
      <c r="T4" s="557"/>
      <c r="U4" s="557"/>
      <c r="V4" s="557"/>
      <c r="W4" s="557"/>
      <c r="X4" s="558"/>
    </row>
    <row r="5" spans="2:24" x14ac:dyDescent="0.25">
      <c r="B5" s="559" t="s">
        <v>76</v>
      </c>
      <c r="C5" s="571"/>
      <c r="D5" s="571"/>
      <c r="E5" s="571"/>
      <c r="F5" s="571"/>
      <c r="G5" s="571"/>
      <c r="H5" s="572"/>
    </row>
    <row r="6" spans="2:24" ht="29.45" customHeight="1" x14ac:dyDescent="0.25">
      <c r="B6" s="556" t="s">
        <v>78</v>
      </c>
      <c r="C6" s="629"/>
      <c r="D6" s="629"/>
      <c r="E6" s="629"/>
      <c r="F6" s="629"/>
      <c r="G6" s="629"/>
      <c r="H6" s="630"/>
    </row>
  </sheetData>
  <mergeCells count="11">
    <mergeCell ref="J2:P2"/>
    <mergeCell ref="J3:P3"/>
    <mergeCell ref="J4:P4"/>
    <mergeCell ref="R2:X2"/>
    <mergeCell ref="R3:X3"/>
    <mergeCell ref="R4:X4"/>
    <mergeCell ref="B2:H2"/>
    <mergeCell ref="B3:H3"/>
    <mergeCell ref="B4:H4"/>
    <mergeCell ref="B5:H5"/>
    <mergeCell ref="B6:H6"/>
  </mergeCells>
  <hyperlinks>
    <hyperlink ref="B4" r:id="rId1" xr:uid="{00000000-0004-0000-0800-000000000000}"/>
    <hyperlink ref="B5" r:id="rId2" xr:uid="{00000000-0004-0000-0800-000001000000}"/>
    <hyperlink ref="B6" r:id="rId3" xr:uid="{00000000-0004-0000-0800-000002000000}"/>
    <hyperlink ref="J4" r:id="rId4" xr:uid="{00000000-0004-0000-0800-000003000000}"/>
    <hyperlink ref="R4" r:id="rId5" location=".YQLAZ45KhPY" xr:uid="{00000000-0004-0000-0800-000004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C86DB691B961459C745A41E2F6CDD0" ma:contentTypeVersion="8" ma:contentTypeDescription="Create a new document." ma:contentTypeScope="" ma:versionID="ffa63ef82e245920f46a0fb22b0ee877">
  <xsd:schema xmlns:xsd="http://www.w3.org/2001/XMLSchema" xmlns:xs="http://www.w3.org/2001/XMLSchema" xmlns:p="http://schemas.microsoft.com/office/2006/metadata/properties" xmlns:ns2="79a1491c-f3de-495a-a73e-f820eaa8aa89" targetNamespace="http://schemas.microsoft.com/office/2006/metadata/properties" ma:root="true" ma:fieldsID="24c1019c2ca52a40f916293157fe66d7" ns2:_="">
    <xsd:import namespace="79a1491c-f3de-495a-a73e-f820eaa8aa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a1491c-f3de-495a-a73e-f820eaa8aa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427B33-F615-4321-B731-3692098EC5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a1491c-f3de-495a-a73e-f820eaa8aa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0927F3-1979-4511-9714-839F248F4861}">
  <ds:schemaRefs>
    <ds:schemaRef ds:uri="http://schemas.microsoft.com/sharepoint/v3/contenttype/forms"/>
  </ds:schemaRefs>
</ds:datastoreItem>
</file>

<file path=customXml/itemProps3.xml><?xml version="1.0" encoding="utf-8"?>
<ds:datastoreItem xmlns:ds="http://schemas.openxmlformats.org/officeDocument/2006/customXml" ds:itemID="{A8D3A307-A2BC-4B43-9312-447F402566B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Cover Sheet</vt:lpstr>
      <vt:lpstr>Table of Contents</vt:lpstr>
      <vt:lpstr>Regional maps and boundaries</vt:lpstr>
      <vt:lpstr>Ecological zone+protected areas</vt:lpstr>
      <vt:lpstr>Climatologies - Earth's surface</vt:lpstr>
      <vt:lpstr>Climate-related data</vt:lpstr>
      <vt:lpstr>Global land cover data</vt:lpstr>
      <vt:lpstr>Land availability</vt:lpstr>
      <vt:lpstr>Crop irrigation requirements</vt:lpstr>
      <vt:lpstr>Regional biomass availability</vt:lpstr>
      <vt:lpstr>Forest characteristics</vt:lpstr>
      <vt:lpstr>Global livestock activity</vt:lpstr>
      <vt:lpstr>Risk data</vt:lpstr>
      <vt:lpstr>Soil-databases</vt:lpstr>
      <vt:lpstr>Global lithological map</vt:lpstr>
      <vt:lpstr>Geological storage capacity</vt:lpstr>
      <vt:lpstr>Industry point-source emissions</vt:lpstr>
      <vt:lpstr>Fuel efficiency + carbon</vt:lpstr>
      <vt:lpstr>Cost breakdown</vt:lpstr>
      <vt:lpstr>Appendix_EU_REF2020</vt:lpstr>
      <vt:lpstr>Appendix_FOREST_2020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Sunny</dc:creator>
  <cp:keywords/>
  <dc:description/>
  <cp:lastModifiedBy>Similä Lassi</cp:lastModifiedBy>
  <cp:revision/>
  <dcterms:created xsi:type="dcterms:W3CDTF">2020-07-12T12:14:36Z</dcterms:created>
  <dcterms:modified xsi:type="dcterms:W3CDTF">2022-10-26T09:14:42Z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0x0101007AC86DB691B961459C745A41E2F6CDD0</vt:lpwstr>
  </property>
</Properties>
</file>